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EdgarRojas\Documents\ProyectosTrabajo\"/>
    </mc:Choice>
  </mc:AlternateContent>
  <bookViews>
    <workbookView xWindow="0" yWindow="0" windowWidth="15345" windowHeight="4575" tabRatio="833"/>
  </bookViews>
  <sheets>
    <sheet name="Especificaciones PT" sheetId="76" r:id="rId1"/>
    <sheet name="Sol. R.A Ácida" sheetId="217" r:id="rId2"/>
    <sheet name="Sol. Ácida ABD" sheetId="163" r:id="rId3"/>
    <sheet name="Sol. R.A Básica" sheetId="164" r:id="rId4"/>
    <sheet name="Sol. Ringer lactato" sheetId="117" r:id="rId5"/>
    <sheet name="Sol. Ringer Normal" sheetId="168" r:id="rId6"/>
    <sheet name="Sol. Glucosa 5%" sheetId="169" r:id="rId7"/>
    <sheet name="Sol. Glucosa 10%" sheetId="212" r:id="rId8"/>
    <sheet name="Sol. Glucosa 50% (PGV)" sheetId="213" r:id="rId9"/>
    <sheet name="Sol. Fisiológica 0,9%" sheetId="170" r:id="rId10"/>
    <sheet name="Sol. Glucosa clorurada" sheetId="171" r:id="rId11"/>
    <sheet name="Sol. Manitol 20%" sheetId="172" r:id="rId12"/>
    <sheet name="Sol. Diálisis I" sheetId="173" r:id="rId13"/>
    <sheet name="Sol. Diálisis II" sheetId="174" r:id="rId14"/>
    <sheet name="Sol. Estéril ABD" sheetId="175" r:id="rId15"/>
    <sheet name="Fluconazol" sheetId="176" r:id="rId16"/>
    <sheet name="Metronidazol" sheetId="177" r:id="rId17"/>
    <sheet name="Ciprofloxacina" sheetId="178" r:id="rId18"/>
    <sheet name="Atracurio ABD" sheetId="179" r:id="rId19"/>
    <sheet name="Cloruro de sodio 20%" sheetId="180" r:id="rId20"/>
    <sheet name="Quelante ABD" sheetId="181" r:id="rId21"/>
    <sheet name="Lidocaín 1% ABD" sheetId="182" r:id="rId22"/>
    <sheet name="Bicarbonato de sodio 8%" sheetId="183" r:id="rId23"/>
    <sheet name="Dipirona sódica 50%" sheetId="184" r:id="rId24"/>
    <sheet name="Sol. Glucosa 50% (PPV)" sheetId="185" r:id="rId25"/>
    <sheet name="Clorfeniramina" sheetId="186" r:id="rId26"/>
    <sheet name="Cianocobalamina" sheetId="187" r:id="rId27"/>
    <sheet name="Agua para inyección " sheetId="188" r:id="rId28"/>
    <sheet name="Cloruro de potasio 20%" sheetId="189" r:id="rId29"/>
    <sheet name="Potasse ABD" sheetId="190" r:id="rId30"/>
    <sheet name="Sulfato de magnesio 10%" sheetId="191" r:id="rId31"/>
    <sheet name="Gluconato de calcio 10%" sheetId="192" r:id="rId32"/>
    <sheet name="Midazolam ABD" sheetId="193" r:id="rId33"/>
    <sheet name="Fentanilo ABD" sheetId="194" r:id="rId34"/>
    <sheet name="Vitamina C ABD (2020)" sheetId="195" r:id="rId35"/>
    <sheet name="Vitamina C ABD" sheetId="196" r:id="rId36"/>
    <sheet name="Ácido Peracético 3,5%" sheetId="197" r:id="rId37"/>
    <sheet name="Citric 50 ABD" sheetId="200" r:id="rId38"/>
    <sheet name="Hidrata ABD 90" sheetId="201" r:id="rId39"/>
    <sheet name="Hidrata ABD 75" sheetId="202" r:id="rId40"/>
    <sheet name="Aminofilina" sheetId="203" r:id="rId41"/>
    <sheet name="Dipirona sódica 25%" sheetId="204" r:id="rId42"/>
    <sheet name="Levofloxacina ABD" sheetId="205" r:id="rId43"/>
    <sheet name="Lidocaín 2% ABD" sheetId="206" r:id="rId44"/>
    <sheet name="Furosemida" sheetId="207" r:id="rId45"/>
    <sheet name="Etamsilato" sheetId="208" r:id="rId46"/>
    <sheet name="Ondansetrón ABD" sheetId="209" r:id="rId47"/>
    <sheet name="Cisatracurio" sheetId="210" r:id="rId48"/>
    <sheet name="Norefrina " sheetId="214" r:id="rId49"/>
    <sheet name="Tramadol ABD" sheetId="215" r:id="rId50"/>
    <sheet name="Epifrina ABD" sheetId="216" r:id="rId5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217" l="1"/>
  <c r="G3" i="217"/>
  <c r="H3" i="217"/>
  <c r="I3" i="217"/>
  <c r="J3" i="217"/>
  <c r="K3" i="217"/>
  <c r="L3" i="217"/>
  <c r="M3" i="217"/>
  <c r="N3" i="217"/>
  <c r="O3" i="217"/>
  <c r="P3" i="217"/>
  <c r="R3" i="217"/>
  <c r="T3" i="217"/>
  <c r="U3" i="217"/>
  <c r="V3" i="217"/>
  <c r="W3" i="217"/>
  <c r="X3" i="217"/>
  <c r="Z3" i="217"/>
  <c r="AA3" i="217"/>
  <c r="AB3" i="217"/>
  <c r="AD3" i="217"/>
  <c r="AF3" i="217"/>
  <c r="AH3" i="217"/>
  <c r="AI3" i="217"/>
  <c r="AJ3" i="217"/>
  <c r="AK3" i="217"/>
  <c r="N4" i="217"/>
  <c r="O4" i="217"/>
  <c r="P4" i="217"/>
  <c r="Q4" i="217"/>
  <c r="R4" i="217"/>
  <c r="S4" i="217"/>
  <c r="T4" i="217"/>
  <c r="U4" i="217"/>
  <c r="V4" i="217"/>
  <c r="W4" i="217"/>
  <c r="X4" i="217"/>
  <c r="Y4" i="217"/>
  <c r="Z4" i="217"/>
  <c r="AA4" i="217"/>
  <c r="AB4" i="217"/>
  <c r="AC4" i="217"/>
  <c r="AD4" i="217"/>
  <c r="AE4" i="217"/>
  <c r="AF4" i="217"/>
  <c r="AG4" i="217"/>
  <c r="AJ4" i="217"/>
  <c r="B5" i="217"/>
  <c r="B6" i="217"/>
  <c r="B7" i="217"/>
  <c r="B8" i="217"/>
  <c r="B11" i="217" s="1"/>
  <c r="B14" i="217" s="1"/>
  <c r="B17" i="217" s="1"/>
  <c r="B20" i="217" s="1"/>
  <c r="B23" i="217" s="1"/>
  <c r="B26" i="217" s="1"/>
  <c r="B29" i="217" s="1"/>
  <c r="B32" i="217" s="1"/>
  <c r="B35" i="217" s="1"/>
  <c r="B38" i="217" s="1"/>
  <c r="B41" i="217" s="1"/>
  <c r="B44" i="217" s="1"/>
  <c r="B47" i="217" s="1"/>
  <c r="B9" i="217"/>
  <c r="B12" i="217" s="1"/>
  <c r="B15" i="217" s="1"/>
  <c r="B18" i="217" s="1"/>
  <c r="B21" i="217" s="1"/>
  <c r="B24" i="217" s="1"/>
  <c r="B27" i="217" s="1"/>
  <c r="B30" i="217" s="1"/>
  <c r="B33" i="217" s="1"/>
  <c r="B36" i="217" s="1"/>
  <c r="B39" i="217" s="1"/>
  <c r="B42" i="217" s="1"/>
  <c r="B45" i="217" s="1"/>
  <c r="B48" i="217" s="1"/>
  <c r="B10" i="217"/>
  <c r="B13" i="217" s="1"/>
  <c r="B16" i="217" s="1"/>
  <c r="B19" i="217" s="1"/>
  <c r="B22" i="217" s="1"/>
  <c r="B25" i="217" s="1"/>
  <c r="B28" i="217" s="1"/>
  <c r="B31" i="217" s="1"/>
  <c r="B34" i="217" s="1"/>
  <c r="B37" i="217" s="1"/>
  <c r="B40" i="217" s="1"/>
  <c r="B43" i="217" s="1"/>
  <c r="B46" i="217" s="1"/>
  <c r="B49" i="217" s="1"/>
  <c r="B10" i="216" l="1"/>
  <c r="B13" i="216" s="1"/>
  <c r="B16" i="216" s="1"/>
  <c r="B19" i="216" s="1"/>
  <c r="B22" i="216" s="1"/>
  <c r="B25" i="216" s="1"/>
  <c r="B28" i="216" s="1"/>
  <c r="B31" i="216" s="1"/>
  <c r="B34" i="216" s="1"/>
  <c r="B37" i="216" s="1"/>
  <c r="B40" i="216" s="1"/>
  <c r="B43" i="216" s="1"/>
  <c r="B46" i="216" s="1"/>
  <c r="B49" i="216" s="1"/>
  <c r="B9" i="216"/>
  <c r="B12" i="216" s="1"/>
  <c r="B15" i="216" s="1"/>
  <c r="B18" i="216" s="1"/>
  <c r="B21" i="216" s="1"/>
  <c r="B24" i="216" s="1"/>
  <c r="B27" i="216" s="1"/>
  <c r="B30" i="216" s="1"/>
  <c r="B33" i="216" s="1"/>
  <c r="B36" i="216" s="1"/>
  <c r="B39" i="216" s="1"/>
  <c r="B42" i="216" s="1"/>
  <c r="B45" i="216" s="1"/>
  <c r="B48" i="216" s="1"/>
  <c r="B8" i="216"/>
  <c r="B11" i="216" s="1"/>
  <c r="B14" i="216" s="1"/>
  <c r="B17" i="216" s="1"/>
  <c r="B20" i="216" s="1"/>
  <c r="B23" i="216" s="1"/>
  <c r="B26" i="216" s="1"/>
  <c r="B29" i="216" s="1"/>
  <c r="B32" i="216" s="1"/>
  <c r="B35" i="216" s="1"/>
  <c r="B38" i="216" s="1"/>
  <c r="B41" i="216" s="1"/>
  <c r="B44" i="216" s="1"/>
  <c r="B47" i="216" s="1"/>
  <c r="B7" i="216"/>
  <c r="B6" i="216"/>
  <c r="B5" i="216"/>
  <c r="AJ4" i="216"/>
  <c r="AG4" i="216"/>
  <c r="AF4" i="216"/>
  <c r="AE4" i="216"/>
  <c r="AD4" i="216"/>
  <c r="AC4" i="216"/>
  <c r="AB4" i="216"/>
  <c r="AA4" i="216"/>
  <c r="Z4" i="216"/>
  <c r="Y4" i="216"/>
  <c r="X4" i="216"/>
  <c r="W4" i="216"/>
  <c r="V4" i="216"/>
  <c r="U4" i="216"/>
  <c r="T4" i="216"/>
  <c r="S4" i="216"/>
  <c r="R4" i="216"/>
  <c r="Q4" i="216"/>
  <c r="P4" i="216"/>
  <c r="O4" i="216"/>
  <c r="N4" i="216"/>
  <c r="AK3" i="216"/>
  <c r="AJ3" i="216"/>
  <c r="AI3" i="216"/>
  <c r="AH3" i="216"/>
  <c r="AF3" i="216"/>
  <c r="AD3" i="216"/>
  <c r="AB3" i="216"/>
  <c r="AA3" i="216"/>
  <c r="Z3" i="216"/>
  <c r="X3" i="216"/>
  <c r="W3" i="216"/>
  <c r="V3" i="216"/>
  <c r="U3" i="216"/>
  <c r="T3" i="216"/>
  <c r="R3" i="216"/>
  <c r="P3" i="216"/>
  <c r="O3" i="216"/>
  <c r="N3" i="216"/>
  <c r="M3" i="216"/>
  <c r="L3" i="216"/>
  <c r="K3" i="216"/>
  <c r="J3" i="216"/>
  <c r="I3" i="216"/>
  <c r="H3" i="216"/>
  <c r="G3" i="216"/>
  <c r="F3" i="216"/>
  <c r="B10" i="215"/>
  <c r="B13" i="215" s="1"/>
  <c r="B16" i="215" s="1"/>
  <c r="B19" i="215" s="1"/>
  <c r="B22" i="215" s="1"/>
  <c r="B25" i="215" s="1"/>
  <c r="B28" i="215" s="1"/>
  <c r="B31" i="215" s="1"/>
  <c r="B34" i="215" s="1"/>
  <c r="B37" i="215" s="1"/>
  <c r="B40" i="215" s="1"/>
  <c r="B43" i="215" s="1"/>
  <c r="B46" i="215" s="1"/>
  <c r="B49" i="215" s="1"/>
  <c r="B9" i="215"/>
  <c r="B12" i="215" s="1"/>
  <c r="B15" i="215" s="1"/>
  <c r="B18" i="215" s="1"/>
  <c r="B21" i="215" s="1"/>
  <c r="B24" i="215" s="1"/>
  <c r="B27" i="215" s="1"/>
  <c r="B30" i="215" s="1"/>
  <c r="B33" i="215" s="1"/>
  <c r="B36" i="215" s="1"/>
  <c r="B39" i="215" s="1"/>
  <c r="B42" i="215" s="1"/>
  <c r="B45" i="215" s="1"/>
  <c r="B48" i="215" s="1"/>
  <c r="B8" i="215"/>
  <c r="B11" i="215" s="1"/>
  <c r="B14" i="215" s="1"/>
  <c r="B17" i="215" s="1"/>
  <c r="B20" i="215" s="1"/>
  <c r="B23" i="215" s="1"/>
  <c r="B26" i="215" s="1"/>
  <c r="B29" i="215" s="1"/>
  <c r="B32" i="215" s="1"/>
  <c r="B35" i="215" s="1"/>
  <c r="B38" i="215" s="1"/>
  <c r="B41" i="215" s="1"/>
  <c r="B44" i="215" s="1"/>
  <c r="B47" i="215" s="1"/>
  <c r="B7" i="215"/>
  <c r="B6" i="215"/>
  <c r="B5" i="215"/>
  <c r="AJ4" i="215"/>
  <c r="AG4" i="215"/>
  <c r="AF4" i="215"/>
  <c r="AE4" i="215"/>
  <c r="AD4" i="215"/>
  <c r="AC4" i="215"/>
  <c r="AB4" i="215"/>
  <c r="AA4" i="215"/>
  <c r="Z4" i="215"/>
  <c r="Y4" i="215"/>
  <c r="X4" i="215"/>
  <c r="W4" i="215"/>
  <c r="V4" i="215"/>
  <c r="U4" i="215"/>
  <c r="T4" i="215"/>
  <c r="S4" i="215"/>
  <c r="R4" i="215"/>
  <c r="Q4" i="215"/>
  <c r="P4" i="215"/>
  <c r="O4" i="215"/>
  <c r="N4" i="215"/>
  <c r="AK3" i="215"/>
  <c r="AJ3" i="215"/>
  <c r="AI3" i="215"/>
  <c r="AH3" i="215"/>
  <c r="AF3" i="215"/>
  <c r="AD3" i="215"/>
  <c r="AB3" i="215"/>
  <c r="AA3" i="215"/>
  <c r="Z3" i="215"/>
  <c r="X3" i="215"/>
  <c r="W3" i="215"/>
  <c r="V3" i="215"/>
  <c r="U3" i="215"/>
  <c r="T3" i="215"/>
  <c r="R3" i="215"/>
  <c r="P3" i="215"/>
  <c r="O3" i="215"/>
  <c r="N3" i="215"/>
  <c r="M3" i="215"/>
  <c r="L3" i="215"/>
  <c r="K3" i="215"/>
  <c r="J3" i="215"/>
  <c r="I3" i="215"/>
  <c r="H3" i="215"/>
  <c r="G3" i="215"/>
  <c r="F3" i="215"/>
  <c r="B10" i="214"/>
  <c r="B13" i="214" s="1"/>
  <c r="B16" i="214" s="1"/>
  <c r="B19" i="214" s="1"/>
  <c r="B22" i="214" s="1"/>
  <c r="B25" i="214" s="1"/>
  <c r="B28" i="214" s="1"/>
  <c r="B31" i="214" s="1"/>
  <c r="B34" i="214" s="1"/>
  <c r="B37" i="214" s="1"/>
  <c r="B40" i="214" s="1"/>
  <c r="B43" i="214" s="1"/>
  <c r="B46" i="214" s="1"/>
  <c r="B49" i="214" s="1"/>
  <c r="B9" i="214"/>
  <c r="B12" i="214" s="1"/>
  <c r="B15" i="214" s="1"/>
  <c r="B18" i="214" s="1"/>
  <c r="B21" i="214" s="1"/>
  <c r="B24" i="214" s="1"/>
  <c r="B27" i="214" s="1"/>
  <c r="B30" i="214" s="1"/>
  <c r="B33" i="214" s="1"/>
  <c r="B36" i="214" s="1"/>
  <c r="B39" i="214" s="1"/>
  <c r="B42" i="214" s="1"/>
  <c r="B45" i="214" s="1"/>
  <c r="B48" i="214" s="1"/>
  <c r="B8" i="214"/>
  <c r="B11" i="214" s="1"/>
  <c r="B14" i="214" s="1"/>
  <c r="B17" i="214" s="1"/>
  <c r="B20" i="214" s="1"/>
  <c r="B23" i="214" s="1"/>
  <c r="B26" i="214" s="1"/>
  <c r="B29" i="214" s="1"/>
  <c r="B32" i="214" s="1"/>
  <c r="B35" i="214" s="1"/>
  <c r="B38" i="214" s="1"/>
  <c r="B41" i="214" s="1"/>
  <c r="B44" i="214" s="1"/>
  <c r="B47" i="214" s="1"/>
  <c r="B7" i="214"/>
  <c r="B6" i="214"/>
  <c r="B5" i="214"/>
  <c r="AJ4" i="214"/>
  <c r="AG4" i="214"/>
  <c r="AF4" i="214"/>
  <c r="AE4" i="214"/>
  <c r="AD4" i="214"/>
  <c r="AC4" i="214"/>
  <c r="AB4" i="214"/>
  <c r="AA4" i="214"/>
  <c r="Z4" i="214"/>
  <c r="Y4" i="214"/>
  <c r="X4" i="214"/>
  <c r="W4" i="214"/>
  <c r="V4" i="214"/>
  <c r="U4" i="214"/>
  <c r="T4" i="214"/>
  <c r="S4" i="214"/>
  <c r="R4" i="214"/>
  <c r="Q4" i="214"/>
  <c r="P4" i="214"/>
  <c r="O4" i="214"/>
  <c r="N4" i="214"/>
  <c r="AK3" i="214"/>
  <c r="AJ3" i="214"/>
  <c r="AI3" i="214"/>
  <c r="AH3" i="214"/>
  <c r="AF3" i="214"/>
  <c r="AD3" i="214"/>
  <c r="AB3" i="214"/>
  <c r="AA3" i="214"/>
  <c r="Z3" i="214"/>
  <c r="X3" i="214"/>
  <c r="W3" i="214"/>
  <c r="V3" i="214"/>
  <c r="U3" i="214"/>
  <c r="T3" i="214"/>
  <c r="R3" i="214"/>
  <c r="P3" i="214"/>
  <c r="O3" i="214"/>
  <c r="N3" i="214"/>
  <c r="M3" i="214"/>
  <c r="L3" i="214"/>
  <c r="K3" i="214"/>
  <c r="J3" i="214"/>
  <c r="I3" i="214"/>
  <c r="H3" i="214"/>
  <c r="G3" i="214"/>
  <c r="F3" i="214"/>
  <c r="AJ88" i="170"/>
  <c r="AG88" i="170"/>
  <c r="AF88" i="170"/>
  <c r="AE88" i="170"/>
  <c r="AD88" i="170"/>
  <c r="AC88" i="170"/>
  <c r="AB88" i="170"/>
  <c r="AA88" i="170"/>
  <c r="Z88" i="170"/>
  <c r="Y88" i="170"/>
  <c r="X88" i="170"/>
  <c r="W88" i="170"/>
  <c r="V88" i="170"/>
  <c r="U88" i="170"/>
  <c r="T88" i="170"/>
  <c r="S88" i="170"/>
  <c r="R88" i="170"/>
  <c r="Q88" i="170"/>
  <c r="P88" i="170"/>
  <c r="O88" i="170"/>
  <c r="N88" i="170"/>
  <c r="AK87" i="170"/>
  <c r="AJ87" i="170"/>
  <c r="AI87" i="170"/>
  <c r="AH87" i="170"/>
  <c r="AF87" i="170"/>
  <c r="AD87" i="170"/>
  <c r="AB87" i="170"/>
  <c r="AA87" i="170"/>
  <c r="Z87" i="170"/>
  <c r="X87" i="170"/>
  <c r="W87" i="170"/>
  <c r="V87" i="170"/>
  <c r="U87" i="170"/>
  <c r="T87" i="170"/>
  <c r="R87" i="170"/>
  <c r="P87" i="170"/>
  <c r="O87" i="170"/>
  <c r="N87" i="170"/>
  <c r="M87" i="170"/>
  <c r="L87" i="170"/>
  <c r="K87" i="170"/>
  <c r="J87" i="170"/>
  <c r="I87" i="170"/>
  <c r="H87" i="170"/>
  <c r="G87" i="170"/>
  <c r="F87" i="170"/>
  <c r="AJ57" i="170"/>
  <c r="AG57" i="170"/>
  <c r="AF57" i="170"/>
  <c r="AE57" i="170"/>
  <c r="AD57" i="170"/>
  <c r="AC57" i="170"/>
  <c r="AB57" i="170"/>
  <c r="AA57" i="170"/>
  <c r="Z57" i="170"/>
  <c r="Y57" i="170"/>
  <c r="X57" i="170"/>
  <c r="W57" i="170"/>
  <c r="V57" i="170"/>
  <c r="U57" i="170"/>
  <c r="T57" i="170"/>
  <c r="S57" i="170"/>
  <c r="R57" i="170"/>
  <c r="Q57" i="170"/>
  <c r="P57" i="170"/>
  <c r="O57" i="170"/>
  <c r="N57" i="170"/>
  <c r="AK56" i="170"/>
  <c r="AJ56" i="170"/>
  <c r="AI56" i="170"/>
  <c r="AH56" i="170"/>
  <c r="AF56" i="170"/>
  <c r="AD56" i="170"/>
  <c r="AB56" i="170"/>
  <c r="AA56" i="170"/>
  <c r="Z56" i="170"/>
  <c r="X56" i="170"/>
  <c r="W56" i="170"/>
  <c r="V56" i="170"/>
  <c r="U56" i="170"/>
  <c r="T56" i="170"/>
  <c r="R56" i="170"/>
  <c r="P56" i="170"/>
  <c r="O56" i="170"/>
  <c r="N56" i="170"/>
  <c r="M56" i="170"/>
  <c r="L56" i="170"/>
  <c r="K56" i="170"/>
  <c r="J56" i="170"/>
  <c r="I56" i="170"/>
  <c r="H56" i="170"/>
  <c r="G56" i="170"/>
  <c r="F56" i="170"/>
  <c r="AJ33" i="170"/>
  <c r="AG33" i="170"/>
  <c r="AF33" i="170"/>
  <c r="AE33" i="170"/>
  <c r="AD33" i="170"/>
  <c r="AC33" i="170"/>
  <c r="AB33" i="170"/>
  <c r="AA33" i="170"/>
  <c r="Z33" i="170"/>
  <c r="Y33" i="170"/>
  <c r="X33" i="170"/>
  <c r="W33" i="170"/>
  <c r="V33" i="170"/>
  <c r="U33" i="170"/>
  <c r="T33" i="170"/>
  <c r="S33" i="170"/>
  <c r="R33" i="170"/>
  <c r="Q33" i="170"/>
  <c r="P33" i="170"/>
  <c r="O33" i="170"/>
  <c r="N33" i="170"/>
  <c r="AK32" i="170"/>
  <c r="AJ32" i="170"/>
  <c r="AI32" i="170"/>
  <c r="AH32" i="170"/>
  <c r="AF32" i="170"/>
  <c r="AD32" i="170"/>
  <c r="AB32" i="170"/>
  <c r="AA32" i="170"/>
  <c r="Z32" i="170"/>
  <c r="X32" i="170"/>
  <c r="W32" i="170"/>
  <c r="V32" i="170"/>
  <c r="U32" i="170"/>
  <c r="T32" i="170"/>
  <c r="R32" i="170"/>
  <c r="P32" i="170"/>
  <c r="O32" i="170"/>
  <c r="N32" i="170"/>
  <c r="M32" i="170"/>
  <c r="L32" i="170"/>
  <c r="K32" i="170"/>
  <c r="J32" i="170"/>
  <c r="I32" i="170"/>
  <c r="H32" i="170"/>
  <c r="G32" i="170"/>
  <c r="F32" i="170"/>
  <c r="B10" i="213"/>
  <c r="B13" i="213" s="1"/>
  <c r="B16" i="213" s="1"/>
  <c r="B19" i="213" s="1"/>
  <c r="B22" i="213" s="1"/>
  <c r="B25" i="213" s="1"/>
  <c r="B28" i="213" s="1"/>
  <c r="B31" i="213" s="1"/>
  <c r="B34" i="213" s="1"/>
  <c r="B37" i="213" s="1"/>
  <c r="B40" i="213" s="1"/>
  <c r="B43" i="213" s="1"/>
  <c r="B46" i="213" s="1"/>
  <c r="B49" i="213" s="1"/>
  <c r="B9" i="213"/>
  <c r="B12" i="213" s="1"/>
  <c r="B15" i="213" s="1"/>
  <c r="B18" i="213" s="1"/>
  <c r="B21" i="213" s="1"/>
  <c r="B24" i="213" s="1"/>
  <c r="B27" i="213" s="1"/>
  <c r="B30" i="213" s="1"/>
  <c r="B33" i="213" s="1"/>
  <c r="B36" i="213" s="1"/>
  <c r="B39" i="213" s="1"/>
  <c r="B42" i="213" s="1"/>
  <c r="B45" i="213" s="1"/>
  <c r="B48" i="213" s="1"/>
  <c r="B8" i="213"/>
  <c r="B11" i="213" s="1"/>
  <c r="B14" i="213" s="1"/>
  <c r="B17" i="213" s="1"/>
  <c r="B20" i="213" s="1"/>
  <c r="B23" i="213" s="1"/>
  <c r="B26" i="213" s="1"/>
  <c r="B29" i="213" s="1"/>
  <c r="B32" i="213" s="1"/>
  <c r="B35" i="213" s="1"/>
  <c r="B38" i="213" s="1"/>
  <c r="B41" i="213" s="1"/>
  <c r="B44" i="213" s="1"/>
  <c r="B47" i="213" s="1"/>
  <c r="B7" i="213"/>
  <c r="B6" i="213"/>
  <c r="B5" i="213"/>
  <c r="AJ4" i="213"/>
  <c r="AG4" i="213"/>
  <c r="AF4" i="213"/>
  <c r="AE4" i="213"/>
  <c r="AD4" i="213"/>
  <c r="AC4" i="213"/>
  <c r="AB4" i="213"/>
  <c r="AA4" i="213"/>
  <c r="Z4" i="213"/>
  <c r="Y4" i="213"/>
  <c r="X4" i="213"/>
  <c r="W4" i="213"/>
  <c r="V4" i="213"/>
  <c r="U4" i="213"/>
  <c r="T4" i="213"/>
  <c r="S4" i="213"/>
  <c r="R4" i="213"/>
  <c r="Q4" i="213"/>
  <c r="P4" i="213"/>
  <c r="O4" i="213"/>
  <c r="AK3" i="213"/>
  <c r="AJ3" i="213"/>
  <c r="AI3" i="213"/>
  <c r="AH3" i="213"/>
  <c r="AF3" i="213"/>
  <c r="AD3" i="213"/>
  <c r="AB3" i="213"/>
  <c r="AA3" i="213"/>
  <c r="Z3" i="213"/>
  <c r="X3" i="213"/>
  <c r="W3" i="213"/>
  <c r="V3" i="213"/>
  <c r="U3" i="213"/>
  <c r="T3" i="213"/>
  <c r="R3" i="213"/>
  <c r="P3" i="213"/>
  <c r="O3" i="213"/>
  <c r="N3" i="213"/>
  <c r="M3" i="213"/>
  <c r="L3" i="213"/>
  <c r="K3" i="213"/>
  <c r="J3" i="213"/>
  <c r="I3" i="213"/>
  <c r="H3" i="213"/>
  <c r="G3" i="213"/>
  <c r="F3" i="213"/>
  <c r="AJ53" i="212"/>
  <c r="AG53" i="212"/>
  <c r="AF53" i="212"/>
  <c r="AE53" i="212"/>
  <c r="AD53" i="212"/>
  <c r="AC53" i="212"/>
  <c r="AB53" i="212"/>
  <c r="AA53" i="212"/>
  <c r="Z53" i="212"/>
  <c r="Y53" i="212"/>
  <c r="X53" i="212"/>
  <c r="W53" i="212"/>
  <c r="V53" i="212"/>
  <c r="U53" i="212"/>
  <c r="T53" i="212"/>
  <c r="S53" i="212"/>
  <c r="R53" i="212"/>
  <c r="Q53" i="212"/>
  <c r="P53" i="212"/>
  <c r="O53" i="212"/>
  <c r="AK52" i="212"/>
  <c r="AJ52" i="212"/>
  <c r="AI52" i="212"/>
  <c r="AH52" i="212"/>
  <c r="AF52" i="212"/>
  <c r="AD52" i="212"/>
  <c r="AB52" i="212"/>
  <c r="AA52" i="212"/>
  <c r="Z52" i="212"/>
  <c r="X52" i="212"/>
  <c r="W52" i="212"/>
  <c r="V52" i="212"/>
  <c r="U52" i="212"/>
  <c r="T52" i="212"/>
  <c r="R52" i="212"/>
  <c r="P52" i="212"/>
  <c r="O52" i="212"/>
  <c r="N52" i="212"/>
  <c r="M52" i="212"/>
  <c r="L52" i="212"/>
  <c r="K52" i="212"/>
  <c r="J52" i="212"/>
  <c r="I52" i="212"/>
  <c r="H52" i="212"/>
  <c r="G52" i="212"/>
  <c r="F52" i="212"/>
  <c r="B10" i="212"/>
  <c r="B13" i="212" s="1"/>
  <c r="B16" i="212" s="1"/>
  <c r="B19" i="212" s="1"/>
  <c r="B22" i="212" s="1"/>
  <c r="B25" i="212" s="1"/>
  <c r="B28" i="212" s="1"/>
  <c r="B31" i="212" s="1"/>
  <c r="B34" i="212" s="1"/>
  <c r="B37" i="212" s="1"/>
  <c r="B40" i="212" s="1"/>
  <c r="B43" i="212" s="1"/>
  <c r="B46" i="212" s="1"/>
  <c r="B49" i="212" s="1"/>
  <c r="B56" i="212" s="1"/>
  <c r="B59" i="212" s="1"/>
  <c r="B62" i="212" s="1"/>
  <c r="B65" i="212" s="1"/>
  <c r="B68" i="212" s="1"/>
  <c r="B71" i="212" s="1"/>
  <c r="B74" i="212" s="1"/>
  <c r="B77" i="212" s="1"/>
  <c r="B80" i="212" s="1"/>
  <c r="B83" i="212" s="1"/>
  <c r="B86" i="212" s="1"/>
  <c r="B89" i="212" s="1"/>
  <c r="B92" i="212" s="1"/>
  <c r="B95" i="212" s="1"/>
  <c r="B98" i="212" s="1"/>
  <c r="B101" i="212" s="1"/>
  <c r="B104" i="212" s="1"/>
  <c r="B9" i="212"/>
  <c r="B12" i="212" s="1"/>
  <c r="B15" i="212" s="1"/>
  <c r="B18" i="212" s="1"/>
  <c r="B21" i="212" s="1"/>
  <c r="B24" i="212" s="1"/>
  <c r="B27" i="212" s="1"/>
  <c r="B30" i="212" s="1"/>
  <c r="B33" i="212" s="1"/>
  <c r="B36" i="212" s="1"/>
  <c r="B39" i="212" s="1"/>
  <c r="B42" i="212" s="1"/>
  <c r="B45" i="212" s="1"/>
  <c r="B48" i="212" s="1"/>
  <c r="B55" i="212" s="1"/>
  <c r="B58" i="212" s="1"/>
  <c r="B61" i="212" s="1"/>
  <c r="B64" i="212" s="1"/>
  <c r="B67" i="212" s="1"/>
  <c r="B70" i="212" s="1"/>
  <c r="B73" i="212" s="1"/>
  <c r="B76" i="212" s="1"/>
  <c r="B79" i="212" s="1"/>
  <c r="B82" i="212" s="1"/>
  <c r="B85" i="212" s="1"/>
  <c r="B88" i="212" s="1"/>
  <c r="B91" i="212" s="1"/>
  <c r="B94" i="212" s="1"/>
  <c r="B97" i="212" s="1"/>
  <c r="B100" i="212" s="1"/>
  <c r="B103" i="212" s="1"/>
  <c r="B8" i="212"/>
  <c r="B11" i="212" s="1"/>
  <c r="B14" i="212" s="1"/>
  <c r="B17" i="212" s="1"/>
  <c r="B20" i="212" s="1"/>
  <c r="B23" i="212" s="1"/>
  <c r="B26" i="212" s="1"/>
  <c r="B29" i="212" s="1"/>
  <c r="B32" i="212" s="1"/>
  <c r="B35" i="212" s="1"/>
  <c r="B38" i="212" s="1"/>
  <c r="B41" i="212" s="1"/>
  <c r="B44" i="212" s="1"/>
  <c r="B47" i="212" s="1"/>
  <c r="B54" i="212" s="1"/>
  <c r="B57" i="212" s="1"/>
  <c r="B60" i="212" s="1"/>
  <c r="B63" i="212" s="1"/>
  <c r="B66" i="212" s="1"/>
  <c r="B69" i="212" s="1"/>
  <c r="B72" i="212" s="1"/>
  <c r="B75" i="212" s="1"/>
  <c r="B78" i="212" s="1"/>
  <c r="B81" i="212" s="1"/>
  <c r="B84" i="212" s="1"/>
  <c r="B87" i="212" s="1"/>
  <c r="B90" i="212" s="1"/>
  <c r="B93" i="212" s="1"/>
  <c r="B96" i="212" s="1"/>
  <c r="B99" i="212" s="1"/>
  <c r="B102" i="212" s="1"/>
  <c r="B7" i="212"/>
  <c r="B6" i="212"/>
  <c r="B5" i="212"/>
  <c r="AJ4" i="212"/>
  <c r="AG4" i="212"/>
  <c r="AF4" i="212"/>
  <c r="AE4" i="212"/>
  <c r="AD4" i="212"/>
  <c r="AC4" i="212"/>
  <c r="AB4" i="212"/>
  <c r="AA4" i="212"/>
  <c r="Z4" i="212"/>
  <c r="Y4" i="212"/>
  <c r="X4" i="212"/>
  <c r="W4" i="212"/>
  <c r="V4" i="212"/>
  <c r="U4" i="212"/>
  <c r="T4" i="212"/>
  <c r="S4" i="212"/>
  <c r="R4" i="212"/>
  <c r="Q4" i="212"/>
  <c r="P4" i="212"/>
  <c r="O4" i="212"/>
  <c r="AK3" i="212"/>
  <c r="AJ3" i="212"/>
  <c r="AI3" i="212"/>
  <c r="AH3" i="212"/>
  <c r="AF3" i="212"/>
  <c r="AD3" i="212"/>
  <c r="AB3" i="212"/>
  <c r="AA3" i="212"/>
  <c r="Z3" i="212"/>
  <c r="X3" i="212"/>
  <c r="W3" i="212"/>
  <c r="V3" i="212"/>
  <c r="U3" i="212"/>
  <c r="T3" i="212"/>
  <c r="R3" i="212"/>
  <c r="P3" i="212"/>
  <c r="O3" i="212"/>
  <c r="N3" i="212"/>
  <c r="M3" i="212"/>
  <c r="L3" i="212"/>
  <c r="K3" i="212"/>
  <c r="J3" i="212"/>
  <c r="I3" i="212"/>
  <c r="H3" i="212"/>
  <c r="G3" i="212"/>
  <c r="F3" i="212"/>
  <c r="N3" i="169"/>
  <c r="N52" i="169"/>
  <c r="B10" i="210"/>
  <c r="B13" i="210" s="1"/>
  <c r="B16" i="210" s="1"/>
  <c r="B19" i="210" s="1"/>
  <c r="B22" i="210" s="1"/>
  <c r="B25" i="210" s="1"/>
  <c r="B28" i="210" s="1"/>
  <c r="B31" i="210" s="1"/>
  <c r="B34" i="210" s="1"/>
  <c r="B37" i="210" s="1"/>
  <c r="B40" i="210" s="1"/>
  <c r="B43" i="210" s="1"/>
  <c r="B46" i="210" s="1"/>
  <c r="B49" i="210" s="1"/>
  <c r="B9" i="210"/>
  <c r="B12" i="210" s="1"/>
  <c r="B15" i="210" s="1"/>
  <c r="B18" i="210" s="1"/>
  <c r="B21" i="210" s="1"/>
  <c r="B24" i="210" s="1"/>
  <c r="B27" i="210" s="1"/>
  <c r="B30" i="210" s="1"/>
  <c r="B33" i="210" s="1"/>
  <c r="B36" i="210" s="1"/>
  <c r="B39" i="210" s="1"/>
  <c r="B42" i="210" s="1"/>
  <c r="B45" i="210" s="1"/>
  <c r="B48" i="210" s="1"/>
  <c r="B8" i="210"/>
  <c r="B11" i="210" s="1"/>
  <c r="B14" i="210" s="1"/>
  <c r="B17" i="210" s="1"/>
  <c r="B20" i="210" s="1"/>
  <c r="B23" i="210" s="1"/>
  <c r="B26" i="210" s="1"/>
  <c r="B29" i="210" s="1"/>
  <c r="B32" i="210" s="1"/>
  <c r="B35" i="210" s="1"/>
  <c r="B38" i="210" s="1"/>
  <c r="B41" i="210" s="1"/>
  <c r="B44" i="210" s="1"/>
  <c r="B47" i="210" s="1"/>
  <c r="B7" i="210"/>
  <c r="B6" i="210"/>
  <c r="B5" i="210"/>
  <c r="AJ4" i="210"/>
  <c r="AG4" i="210"/>
  <c r="AF4" i="210"/>
  <c r="AE4" i="210"/>
  <c r="AD4" i="210"/>
  <c r="AC4" i="210"/>
  <c r="AB4" i="210"/>
  <c r="AA4" i="210"/>
  <c r="Z4" i="210"/>
  <c r="Y4" i="210"/>
  <c r="X4" i="210"/>
  <c r="W4" i="210"/>
  <c r="V4" i="210"/>
  <c r="U4" i="210"/>
  <c r="T4" i="210"/>
  <c r="S4" i="210"/>
  <c r="R4" i="210"/>
  <c r="Q4" i="210"/>
  <c r="P4" i="210"/>
  <c r="O4" i="210"/>
  <c r="N4" i="210"/>
  <c r="AK3" i="210"/>
  <c r="AJ3" i="210"/>
  <c r="AI3" i="210"/>
  <c r="AH3" i="210"/>
  <c r="AF3" i="210"/>
  <c r="AD3" i="210"/>
  <c r="AB3" i="210"/>
  <c r="AA3" i="210"/>
  <c r="Z3" i="210"/>
  <c r="X3" i="210"/>
  <c r="W3" i="210"/>
  <c r="V3" i="210"/>
  <c r="U3" i="210"/>
  <c r="T3" i="210"/>
  <c r="R3" i="210"/>
  <c r="P3" i="210"/>
  <c r="O3" i="210"/>
  <c r="N3" i="210"/>
  <c r="M3" i="210"/>
  <c r="L3" i="210"/>
  <c r="K3" i="210"/>
  <c r="J3" i="210"/>
  <c r="I3" i="210"/>
  <c r="H3" i="210"/>
  <c r="G3" i="210"/>
  <c r="F3" i="210"/>
  <c r="B10" i="209"/>
  <c r="B13" i="209" s="1"/>
  <c r="B16" i="209" s="1"/>
  <c r="B19" i="209" s="1"/>
  <c r="B22" i="209" s="1"/>
  <c r="B25" i="209" s="1"/>
  <c r="B28" i="209" s="1"/>
  <c r="B31" i="209" s="1"/>
  <c r="B34" i="209" s="1"/>
  <c r="B37" i="209" s="1"/>
  <c r="B40" i="209" s="1"/>
  <c r="B43" i="209" s="1"/>
  <c r="B46" i="209" s="1"/>
  <c r="B49" i="209" s="1"/>
  <c r="B9" i="209"/>
  <c r="B12" i="209" s="1"/>
  <c r="B15" i="209" s="1"/>
  <c r="B18" i="209" s="1"/>
  <c r="B21" i="209" s="1"/>
  <c r="B24" i="209" s="1"/>
  <c r="B27" i="209" s="1"/>
  <c r="B30" i="209" s="1"/>
  <c r="B33" i="209" s="1"/>
  <c r="B36" i="209" s="1"/>
  <c r="B39" i="209" s="1"/>
  <c r="B42" i="209" s="1"/>
  <c r="B45" i="209" s="1"/>
  <c r="B48" i="209" s="1"/>
  <c r="B8" i="209"/>
  <c r="B11" i="209" s="1"/>
  <c r="B14" i="209" s="1"/>
  <c r="B17" i="209" s="1"/>
  <c r="B20" i="209" s="1"/>
  <c r="B23" i="209" s="1"/>
  <c r="B26" i="209" s="1"/>
  <c r="B29" i="209" s="1"/>
  <c r="B32" i="209" s="1"/>
  <c r="B35" i="209" s="1"/>
  <c r="B38" i="209" s="1"/>
  <c r="B41" i="209" s="1"/>
  <c r="B44" i="209" s="1"/>
  <c r="B47" i="209" s="1"/>
  <c r="B7" i="209"/>
  <c r="B6" i="209"/>
  <c r="B5" i="209"/>
  <c r="AJ4" i="209"/>
  <c r="AG4" i="209"/>
  <c r="AF4" i="209"/>
  <c r="AE4" i="209"/>
  <c r="AD4" i="209"/>
  <c r="AC4" i="209"/>
  <c r="AB4" i="209"/>
  <c r="AA4" i="209"/>
  <c r="Z4" i="209"/>
  <c r="Y4" i="209"/>
  <c r="X4" i="209"/>
  <c r="W4" i="209"/>
  <c r="V4" i="209"/>
  <c r="U4" i="209"/>
  <c r="T4" i="209"/>
  <c r="S4" i="209"/>
  <c r="R4" i="209"/>
  <c r="Q4" i="209"/>
  <c r="P4" i="209"/>
  <c r="O4" i="209"/>
  <c r="N4" i="209"/>
  <c r="AK3" i="209"/>
  <c r="AJ3" i="209"/>
  <c r="AI3" i="209"/>
  <c r="AH3" i="209"/>
  <c r="AF3" i="209"/>
  <c r="AD3" i="209"/>
  <c r="AB3" i="209"/>
  <c r="AA3" i="209"/>
  <c r="Z3" i="209"/>
  <c r="X3" i="209"/>
  <c r="W3" i="209"/>
  <c r="V3" i="209"/>
  <c r="U3" i="209"/>
  <c r="T3" i="209"/>
  <c r="R3" i="209"/>
  <c r="P3" i="209"/>
  <c r="O3" i="209"/>
  <c r="N3" i="209"/>
  <c r="M3" i="209"/>
  <c r="L3" i="209"/>
  <c r="K3" i="209"/>
  <c r="J3" i="209"/>
  <c r="I3" i="209"/>
  <c r="H3" i="209"/>
  <c r="G3" i="209"/>
  <c r="F3" i="209"/>
  <c r="B10" i="208"/>
  <c r="B13" i="208" s="1"/>
  <c r="B16" i="208" s="1"/>
  <c r="B19" i="208" s="1"/>
  <c r="B22" i="208" s="1"/>
  <c r="B25" i="208" s="1"/>
  <c r="B28" i="208" s="1"/>
  <c r="B31" i="208" s="1"/>
  <c r="B34" i="208" s="1"/>
  <c r="B37" i="208" s="1"/>
  <c r="B40" i="208" s="1"/>
  <c r="B43" i="208" s="1"/>
  <c r="B46" i="208" s="1"/>
  <c r="B49" i="208" s="1"/>
  <c r="B9" i="208"/>
  <c r="B12" i="208" s="1"/>
  <c r="B15" i="208" s="1"/>
  <c r="B18" i="208" s="1"/>
  <c r="B21" i="208" s="1"/>
  <c r="B24" i="208" s="1"/>
  <c r="B27" i="208" s="1"/>
  <c r="B30" i="208" s="1"/>
  <c r="B33" i="208" s="1"/>
  <c r="B36" i="208" s="1"/>
  <c r="B39" i="208" s="1"/>
  <c r="B42" i="208" s="1"/>
  <c r="B45" i="208" s="1"/>
  <c r="B48" i="208" s="1"/>
  <c r="B8" i="208"/>
  <c r="B11" i="208" s="1"/>
  <c r="B14" i="208" s="1"/>
  <c r="B17" i="208" s="1"/>
  <c r="B20" i="208" s="1"/>
  <c r="B23" i="208" s="1"/>
  <c r="B26" i="208" s="1"/>
  <c r="B29" i="208" s="1"/>
  <c r="B32" i="208" s="1"/>
  <c r="B35" i="208" s="1"/>
  <c r="B38" i="208" s="1"/>
  <c r="B41" i="208" s="1"/>
  <c r="B44" i="208" s="1"/>
  <c r="B47" i="208" s="1"/>
  <c r="B7" i="208"/>
  <c r="B6" i="208"/>
  <c r="B5" i="208"/>
  <c r="AJ4" i="208"/>
  <c r="AG4" i="208"/>
  <c r="AF4" i="208"/>
  <c r="AE4" i="208"/>
  <c r="AD4" i="208"/>
  <c r="AC4" i="208"/>
  <c r="AB4" i="208"/>
  <c r="AA4" i="208"/>
  <c r="Z4" i="208"/>
  <c r="Y4" i="208"/>
  <c r="X4" i="208"/>
  <c r="W4" i="208"/>
  <c r="V4" i="208"/>
  <c r="U4" i="208"/>
  <c r="T4" i="208"/>
  <c r="S4" i="208"/>
  <c r="R4" i="208"/>
  <c r="Q4" i="208"/>
  <c r="P4" i="208"/>
  <c r="O4" i="208"/>
  <c r="N4" i="208"/>
  <c r="AK3" i="208"/>
  <c r="AJ3" i="208"/>
  <c r="AI3" i="208"/>
  <c r="AH3" i="208"/>
  <c r="AF3" i="208"/>
  <c r="AD3" i="208"/>
  <c r="AB3" i="208"/>
  <c r="AA3" i="208"/>
  <c r="Z3" i="208"/>
  <c r="X3" i="208"/>
  <c r="W3" i="208"/>
  <c r="V3" i="208"/>
  <c r="U3" i="208"/>
  <c r="T3" i="208"/>
  <c r="R3" i="208"/>
  <c r="P3" i="208"/>
  <c r="O3" i="208"/>
  <c r="N3" i="208"/>
  <c r="M3" i="208"/>
  <c r="L3" i="208"/>
  <c r="K3" i="208"/>
  <c r="J3" i="208"/>
  <c r="I3" i="208"/>
  <c r="H3" i="208"/>
  <c r="G3" i="208"/>
  <c r="F3" i="208"/>
  <c r="B10" i="207"/>
  <c r="B13" i="207" s="1"/>
  <c r="B16" i="207" s="1"/>
  <c r="B19" i="207" s="1"/>
  <c r="B22" i="207" s="1"/>
  <c r="B25" i="207" s="1"/>
  <c r="B28" i="207" s="1"/>
  <c r="B31" i="207" s="1"/>
  <c r="B34" i="207" s="1"/>
  <c r="B37" i="207" s="1"/>
  <c r="B40" i="207" s="1"/>
  <c r="B43" i="207" s="1"/>
  <c r="B46" i="207" s="1"/>
  <c r="B49" i="207" s="1"/>
  <c r="B9" i="207"/>
  <c r="B12" i="207" s="1"/>
  <c r="B15" i="207" s="1"/>
  <c r="B18" i="207" s="1"/>
  <c r="B21" i="207" s="1"/>
  <c r="B24" i="207" s="1"/>
  <c r="B27" i="207" s="1"/>
  <c r="B30" i="207" s="1"/>
  <c r="B33" i="207" s="1"/>
  <c r="B36" i="207" s="1"/>
  <c r="B39" i="207" s="1"/>
  <c r="B42" i="207" s="1"/>
  <c r="B45" i="207" s="1"/>
  <c r="B48" i="207" s="1"/>
  <c r="B8" i="207"/>
  <c r="B11" i="207" s="1"/>
  <c r="B14" i="207" s="1"/>
  <c r="B17" i="207" s="1"/>
  <c r="B20" i="207" s="1"/>
  <c r="B23" i="207" s="1"/>
  <c r="B26" i="207" s="1"/>
  <c r="B29" i="207" s="1"/>
  <c r="B32" i="207" s="1"/>
  <c r="B35" i="207" s="1"/>
  <c r="B38" i="207" s="1"/>
  <c r="B41" i="207" s="1"/>
  <c r="B44" i="207" s="1"/>
  <c r="B47" i="207" s="1"/>
  <c r="B7" i="207"/>
  <c r="B6" i="207"/>
  <c r="B5" i="207"/>
  <c r="AJ4" i="207"/>
  <c r="AG4" i="207"/>
  <c r="AF4" i="207"/>
  <c r="AE4" i="207"/>
  <c r="AD4" i="207"/>
  <c r="AC4" i="207"/>
  <c r="AB4" i="207"/>
  <c r="AA4" i="207"/>
  <c r="Z4" i="207"/>
  <c r="Y4" i="207"/>
  <c r="X4" i="207"/>
  <c r="W4" i="207"/>
  <c r="V4" i="207"/>
  <c r="U4" i="207"/>
  <c r="T4" i="207"/>
  <c r="S4" i="207"/>
  <c r="R4" i="207"/>
  <c r="Q4" i="207"/>
  <c r="P4" i="207"/>
  <c r="O4" i="207"/>
  <c r="N4" i="207"/>
  <c r="AK3" i="207"/>
  <c r="AJ3" i="207"/>
  <c r="AI3" i="207"/>
  <c r="AH3" i="207"/>
  <c r="AF3" i="207"/>
  <c r="AD3" i="207"/>
  <c r="AB3" i="207"/>
  <c r="AA3" i="207"/>
  <c r="Z3" i="207"/>
  <c r="X3" i="207"/>
  <c r="W3" i="207"/>
  <c r="V3" i="207"/>
  <c r="U3" i="207"/>
  <c r="T3" i="207"/>
  <c r="R3" i="207"/>
  <c r="P3" i="207"/>
  <c r="O3" i="207"/>
  <c r="N3" i="207"/>
  <c r="M3" i="207"/>
  <c r="L3" i="207"/>
  <c r="K3" i="207"/>
  <c r="J3" i="207"/>
  <c r="I3" i="207"/>
  <c r="H3" i="207"/>
  <c r="G3" i="207"/>
  <c r="F3" i="207"/>
  <c r="AJ53" i="206"/>
  <c r="AG53" i="206"/>
  <c r="AF53" i="206"/>
  <c r="AE53" i="206"/>
  <c r="AD53" i="206"/>
  <c r="AC53" i="206"/>
  <c r="AB53" i="206"/>
  <c r="AA53" i="206"/>
  <c r="Z53" i="206"/>
  <c r="Y53" i="206"/>
  <c r="X53" i="206"/>
  <c r="W53" i="206"/>
  <c r="V53" i="206"/>
  <c r="U53" i="206"/>
  <c r="T53" i="206"/>
  <c r="S53" i="206"/>
  <c r="R53" i="206"/>
  <c r="Q53" i="206"/>
  <c r="P53" i="206"/>
  <c r="O53" i="206"/>
  <c r="N53" i="206"/>
  <c r="AK52" i="206"/>
  <c r="AJ52" i="206"/>
  <c r="AI52" i="206"/>
  <c r="AH52" i="206"/>
  <c r="AF52" i="206"/>
  <c r="AD52" i="206"/>
  <c r="AB52" i="206"/>
  <c r="AA52" i="206"/>
  <c r="Z52" i="206"/>
  <c r="X52" i="206"/>
  <c r="W52" i="206"/>
  <c r="V52" i="206"/>
  <c r="U52" i="206"/>
  <c r="T52" i="206"/>
  <c r="R52" i="206"/>
  <c r="P52" i="206"/>
  <c r="O52" i="206"/>
  <c r="N52" i="206"/>
  <c r="M52" i="206"/>
  <c r="L52" i="206"/>
  <c r="K52" i="206"/>
  <c r="J52" i="206"/>
  <c r="I52" i="206"/>
  <c r="H52" i="206"/>
  <c r="G52" i="206"/>
  <c r="F52" i="206"/>
  <c r="B10" i="206"/>
  <c r="B13" i="206" s="1"/>
  <c r="B16" i="206" s="1"/>
  <c r="B19" i="206" s="1"/>
  <c r="B22" i="206" s="1"/>
  <c r="B25" i="206" s="1"/>
  <c r="B28" i="206" s="1"/>
  <c r="B31" i="206" s="1"/>
  <c r="B34" i="206" s="1"/>
  <c r="B37" i="206" s="1"/>
  <c r="B40" i="206" s="1"/>
  <c r="B43" i="206" s="1"/>
  <c r="B46" i="206" s="1"/>
  <c r="B49" i="206" s="1"/>
  <c r="B56" i="206" s="1"/>
  <c r="B59" i="206" s="1"/>
  <c r="B62" i="206" s="1"/>
  <c r="B65" i="206" s="1"/>
  <c r="B68" i="206" s="1"/>
  <c r="B71" i="206" s="1"/>
  <c r="B74" i="206" s="1"/>
  <c r="B77" i="206" s="1"/>
  <c r="B80" i="206" s="1"/>
  <c r="B83" i="206" s="1"/>
  <c r="B86" i="206" s="1"/>
  <c r="B89" i="206" s="1"/>
  <c r="B92" i="206" s="1"/>
  <c r="B95" i="206" s="1"/>
  <c r="B98" i="206" s="1"/>
  <c r="B101" i="206" s="1"/>
  <c r="B104" i="206" s="1"/>
  <c r="B9" i="206"/>
  <c r="B12" i="206" s="1"/>
  <c r="B15" i="206" s="1"/>
  <c r="B18" i="206" s="1"/>
  <c r="B21" i="206" s="1"/>
  <c r="B24" i="206" s="1"/>
  <c r="B27" i="206" s="1"/>
  <c r="B30" i="206" s="1"/>
  <c r="B33" i="206" s="1"/>
  <c r="B36" i="206" s="1"/>
  <c r="B39" i="206" s="1"/>
  <c r="B42" i="206" s="1"/>
  <c r="B45" i="206" s="1"/>
  <c r="B48" i="206" s="1"/>
  <c r="B55" i="206" s="1"/>
  <c r="B58" i="206" s="1"/>
  <c r="B61" i="206" s="1"/>
  <c r="B64" i="206" s="1"/>
  <c r="B67" i="206" s="1"/>
  <c r="B70" i="206" s="1"/>
  <c r="B73" i="206" s="1"/>
  <c r="B76" i="206" s="1"/>
  <c r="B79" i="206" s="1"/>
  <c r="B82" i="206" s="1"/>
  <c r="B85" i="206" s="1"/>
  <c r="B88" i="206" s="1"/>
  <c r="B91" i="206" s="1"/>
  <c r="B94" i="206" s="1"/>
  <c r="B97" i="206" s="1"/>
  <c r="B100" i="206" s="1"/>
  <c r="B103" i="206" s="1"/>
  <c r="B8" i="206"/>
  <c r="B11" i="206" s="1"/>
  <c r="B14" i="206" s="1"/>
  <c r="B17" i="206" s="1"/>
  <c r="B20" i="206" s="1"/>
  <c r="B23" i="206" s="1"/>
  <c r="B26" i="206" s="1"/>
  <c r="B29" i="206" s="1"/>
  <c r="B32" i="206" s="1"/>
  <c r="B35" i="206" s="1"/>
  <c r="B38" i="206" s="1"/>
  <c r="B41" i="206" s="1"/>
  <c r="B44" i="206" s="1"/>
  <c r="B47" i="206" s="1"/>
  <c r="B54" i="206" s="1"/>
  <c r="B57" i="206" s="1"/>
  <c r="B60" i="206" s="1"/>
  <c r="B63" i="206" s="1"/>
  <c r="B66" i="206" s="1"/>
  <c r="B69" i="206" s="1"/>
  <c r="B72" i="206" s="1"/>
  <c r="B75" i="206" s="1"/>
  <c r="B78" i="206" s="1"/>
  <c r="B81" i="206" s="1"/>
  <c r="B84" i="206" s="1"/>
  <c r="B87" i="206" s="1"/>
  <c r="B90" i="206" s="1"/>
  <c r="B93" i="206" s="1"/>
  <c r="B96" i="206" s="1"/>
  <c r="B99" i="206" s="1"/>
  <c r="B102" i="206" s="1"/>
  <c r="B7" i="206"/>
  <c r="B6" i="206"/>
  <c r="B5" i="206"/>
  <c r="AJ4" i="206"/>
  <c r="AG4" i="206"/>
  <c r="AF4" i="206"/>
  <c r="AE4" i="206"/>
  <c r="AD4" i="206"/>
  <c r="AC4" i="206"/>
  <c r="AB4" i="206"/>
  <c r="AA4" i="206"/>
  <c r="Z4" i="206"/>
  <c r="Y4" i="206"/>
  <c r="X4" i="206"/>
  <c r="W4" i="206"/>
  <c r="V4" i="206"/>
  <c r="U4" i="206"/>
  <c r="T4" i="206"/>
  <c r="S4" i="206"/>
  <c r="R4" i="206"/>
  <c r="Q4" i="206"/>
  <c r="P4" i="206"/>
  <c r="O4" i="206"/>
  <c r="N4" i="206"/>
  <c r="AK3" i="206"/>
  <c r="AJ3" i="206"/>
  <c r="AI3" i="206"/>
  <c r="AH3" i="206"/>
  <c r="AF3" i="206"/>
  <c r="AD3" i="206"/>
  <c r="AB3" i="206"/>
  <c r="AA3" i="206"/>
  <c r="Z3" i="206"/>
  <c r="X3" i="206"/>
  <c r="W3" i="206"/>
  <c r="V3" i="206"/>
  <c r="U3" i="206"/>
  <c r="T3" i="206"/>
  <c r="R3" i="206"/>
  <c r="P3" i="206"/>
  <c r="O3" i="206"/>
  <c r="N3" i="206"/>
  <c r="M3" i="206"/>
  <c r="L3" i="206"/>
  <c r="K3" i="206"/>
  <c r="J3" i="206"/>
  <c r="I3" i="206"/>
  <c r="H3" i="206"/>
  <c r="G3" i="206"/>
  <c r="F3" i="206"/>
  <c r="B10" i="205"/>
  <c r="B13" i="205" s="1"/>
  <c r="B16" i="205" s="1"/>
  <c r="B19" i="205" s="1"/>
  <c r="B22" i="205" s="1"/>
  <c r="B25" i="205" s="1"/>
  <c r="B28" i="205" s="1"/>
  <c r="B31" i="205" s="1"/>
  <c r="B34" i="205" s="1"/>
  <c r="B37" i="205" s="1"/>
  <c r="B40" i="205" s="1"/>
  <c r="B43" i="205" s="1"/>
  <c r="B46" i="205" s="1"/>
  <c r="B49" i="205" s="1"/>
  <c r="B9" i="205"/>
  <c r="B12" i="205" s="1"/>
  <c r="B15" i="205" s="1"/>
  <c r="B18" i="205" s="1"/>
  <c r="B21" i="205" s="1"/>
  <c r="B24" i="205" s="1"/>
  <c r="B27" i="205" s="1"/>
  <c r="B30" i="205" s="1"/>
  <c r="B33" i="205" s="1"/>
  <c r="B36" i="205" s="1"/>
  <c r="B39" i="205" s="1"/>
  <c r="B42" i="205" s="1"/>
  <c r="B45" i="205" s="1"/>
  <c r="B48" i="205" s="1"/>
  <c r="B8" i="205"/>
  <c r="B11" i="205" s="1"/>
  <c r="B14" i="205" s="1"/>
  <c r="B17" i="205" s="1"/>
  <c r="B20" i="205" s="1"/>
  <c r="B23" i="205" s="1"/>
  <c r="B26" i="205" s="1"/>
  <c r="B29" i="205" s="1"/>
  <c r="B32" i="205" s="1"/>
  <c r="B35" i="205" s="1"/>
  <c r="B38" i="205" s="1"/>
  <c r="B41" i="205" s="1"/>
  <c r="B44" i="205" s="1"/>
  <c r="B47" i="205" s="1"/>
  <c r="B7" i="205"/>
  <c r="B6" i="205"/>
  <c r="B5" i="205"/>
  <c r="AJ4" i="205"/>
  <c r="AG4" i="205"/>
  <c r="AF4" i="205"/>
  <c r="AE4" i="205"/>
  <c r="AD4" i="205"/>
  <c r="AC4" i="205"/>
  <c r="AB4" i="205"/>
  <c r="AA4" i="205"/>
  <c r="Z4" i="205"/>
  <c r="Y4" i="205"/>
  <c r="X4" i="205"/>
  <c r="W4" i="205"/>
  <c r="V4" i="205"/>
  <c r="U4" i="205"/>
  <c r="T4" i="205"/>
  <c r="S4" i="205"/>
  <c r="R4" i="205"/>
  <c r="Q4" i="205"/>
  <c r="P4" i="205"/>
  <c r="O4" i="205"/>
  <c r="N4" i="205"/>
  <c r="AK3" i="205"/>
  <c r="AJ3" i="205"/>
  <c r="AI3" i="205"/>
  <c r="AH3" i="205"/>
  <c r="AF3" i="205"/>
  <c r="AD3" i="205"/>
  <c r="AB3" i="205"/>
  <c r="AA3" i="205"/>
  <c r="Z3" i="205"/>
  <c r="X3" i="205"/>
  <c r="W3" i="205"/>
  <c r="V3" i="205"/>
  <c r="U3" i="205"/>
  <c r="T3" i="205"/>
  <c r="R3" i="205"/>
  <c r="P3" i="205"/>
  <c r="O3" i="205"/>
  <c r="N3" i="205"/>
  <c r="M3" i="205"/>
  <c r="L3" i="205"/>
  <c r="K3" i="205"/>
  <c r="J3" i="205"/>
  <c r="I3" i="205"/>
  <c r="H3" i="205"/>
  <c r="G3" i="205"/>
  <c r="F3" i="205"/>
  <c r="B10" i="204"/>
  <c r="B13" i="204" s="1"/>
  <c r="B16" i="204" s="1"/>
  <c r="B19" i="204" s="1"/>
  <c r="B22" i="204" s="1"/>
  <c r="B25" i="204" s="1"/>
  <c r="B28" i="204" s="1"/>
  <c r="B31" i="204" s="1"/>
  <c r="B34" i="204" s="1"/>
  <c r="B37" i="204" s="1"/>
  <c r="B40" i="204" s="1"/>
  <c r="B43" i="204" s="1"/>
  <c r="B46" i="204" s="1"/>
  <c r="B49" i="204" s="1"/>
  <c r="B9" i="204"/>
  <c r="B12" i="204" s="1"/>
  <c r="B15" i="204" s="1"/>
  <c r="B18" i="204" s="1"/>
  <c r="B21" i="204" s="1"/>
  <c r="B24" i="204" s="1"/>
  <c r="B27" i="204" s="1"/>
  <c r="B30" i="204" s="1"/>
  <c r="B33" i="204" s="1"/>
  <c r="B36" i="204" s="1"/>
  <c r="B39" i="204" s="1"/>
  <c r="B42" i="204" s="1"/>
  <c r="B45" i="204" s="1"/>
  <c r="B48" i="204" s="1"/>
  <c r="B8" i="204"/>
  <c r="B11" i="204" s="1"/>
  <c r="B14" i="204" s="1"/>
  <c r="B17" i="204" s="1"/>
  <c r="B20" i="204" s="1"/>
  <c r="B23" i="204" s="1"/>
  <c r="B26" i="204" s="1"/>
  <c r="B29" i="204" s="1"/>
  <c r="B32" i="204" s="1"/>
  <c r="B35" i="204" s="1"/>
  <c r="B38" i="204" s="1"/>
  <c r="B41" i="204" s="1"/>
  <c r="B44" i="204" s="1"/>
  <c r="B47" i="204" s="1"/>
  <c r="B7" i="204"/>
  <c r="B6" i="204"/>
  <c r="B5" i="204"/>
  <c r="AJ4" i="204"/>
  <c r="AG4" i="204"/>
  <c r="AF4" i="204"/>
  <c r="AE4" i="204"/>
  <c r="AD4" i="204"/>
  <c r="AC4" i="204"/>
  <c r="AB4" i="204"/>
  <c r="AA4" i="204"/>
  <c r="Z4" i="204"/>
  <c r="Y4" i="204"/>
  <c r="X4" i="204"/>
  <c r="W4" i="204"/>
  <c r="V4" i="204"/>
  <c r="U4" i="204"/>
  <c r="T4" i="204"/>
  <c r="S4" i="204"/>
  <c r="R4" i="204"/>
  <c r="Q4" i="204"/>
  <c r="P4" i="204"/>
  <c r="O4" i="204"/>
  <c r="N4" i="204"/>
  <c r="AK3" i="204"/>
  <c r="AJ3" i="204"/>
  <c r="AI3" i="204"/>
  <c r="AH3" i="204"/>
  <c r="AF3" i="204"/>
  <c r="AD3" i="204"/>
  <c r="AB3" i="204"/>
  <c r="AA3" i="204"/>
  <c r="Z3" i="204"/>
  <c r="X3" i="204"/>
  <c r="W3" i="204"/>
  <c r="V3" i="204"/>
  <c r="U3" i="204"/>
  <c r="T3" i="204"/>
  <c r="R3" i="204"/>
  <c r="P3" i="204"/>
  <c r="O3" i="204"/>
  <c r="N3" i="204"/>
  <c r="M3" i="204"/>
  <c r="L3" i="204"/>
  <c r="K3" i="204"/>
  <c r="J3" i="204"/>
  <c r="I3" i="204"/>
  <c r="H3" i="204"/>
  <c r="G3" i="204"/>
  <c r="F3" i="204"/>
  <c r="B10" i="203"/>
  <c r="B13" i="203" s="1"/>
  <c r="B16" i="203" s="1"/>
  <c r="B19" i="203" s="1"/>
  <c r="B22" i="203" s="1"/>
  <c r="B25" i="203" s="1"/>
  <c r="B28" i="203" s="1"/>
  <c r="B31" i="203" s="1"/>
  <c r="B34" i="203" s="1"/>
  <c r="B37" i="203" s="1"/>
  <c r="B40" i="203" s="1"/>
  <c r="B43" i="203" s="1"/>
  <c r="B46" i="203" s="1"/>
  <c r="B49" i="203" s="1"/>
  <c r="B9" i="203"/>
  <c r="B12" i="203" s="1"/>
  <c r="B15" i="203" s="1"/>
  <c r="B18" i="203" s="1"/>
  <c r="B21" i="203" s="1"/>
  <c r="B24" i="203" s="1"/>
  <c r="B27" i="203" s="1"/>
  <c r="B30" i="203" s="1"/>
  <c r="B33" i="203" s="1"/>
  <c r="B36" i="203" s="1"/>
  <c r="B39" i="203" s="1"/>
  <c r="B42" i="203" s="1"/>
  <c r="B45" i="203" s="1"/>
  <c r="B48" i="203" s="1"/>
  <c r="B8" i="203"/>
  <c r="B11" i="203" s="1"/>
  <c r="B14" i="203" s="1"/>
  <c r="B17" i="203" s="1"/>
  <c r="B20" i="203" s="1"/>
  <c r="B23" i="203" s="1"/>
  <c r="B26" i="203" s="1"/>
  <c r="B29" i="203" s="1"/>
  <c r="B32" i="203" s="1"/>
  <c r="B35" i="203" s="1"/>
  <c r="B38" i="203" s="1"/>
  <c r="B41" i="203" s="1"/>
  <c r="B44" i="203" s="1"/>
  <c r="B47" i="203" s="1"/>
  <c r="B7" i="203"/>
  <c r="B6" i="203"/>
  <c r="B5" i="203"/>
  <c r="AJ4" i="203"/>
  <c r="AG4" i="203"/>
  <c r="AF4" i="203"/>
  <c r="AE4" i="203"/>
  <c r="AD4" i="203"/>
  <c r="AC4" i="203"/>
  <c r="AB4" i="203"/>
  <c r="AA4" i="203"/>
  <c r="Z4" i="203"/>
  <c r="Y4" i="203"/>
  <c r="X4" i="203"/>
  <c r="W4" i="203"/>
  <c r="V4" i="203"/>
  <c r="U4" i="203"/>
  <c r="T4" i="203"/>
  <c r="S4" i="203"/>
  <c r="R4" i="203"/>
  <c r="Q4" i="203"/>
  <c r="P4" i="203"/>
  <c r="O4" i="203"/>
  <c r="N4" i="203"/>
  <c r="AK3" i="203"/>
  <c r="AJ3" i="203"/>
  <c r="AI3" i="203"/>
  <c r="AH3" i="203"/>
  <c r="AF3" i="203"/>
  <c r="AD3" i="203"/>
  <c r="AB3" i="203"/>
  <c r="AA3" i="203"/>
  <c r="Z3" i="203"/>
  <c r="X3" i="203"/>
  <c r="W3" i="203"/>
  <c r="V3" i="203"/>
  <c r="U3" i="203"/>
  <c r="T3" i="203"/>
  <c r="R3" i="203"/>
  <c r="P3" i="203"/>
  <c r="O3" i="203"/>
  <c r="N3" i="203"/>
  <c r="M3" i="203"/>
  <c r="L3" i="203"/>
  <c r="K3" i="203"/>
  <c r="J3" i="203"/>
  <c r="I3" i="203"/>
  <c r="H3" i="203"/>
  <c r="G3" i="203"/>
  <c r="F3" i="203"/>
  <c r="B10" i="202"/>
  <c r="B13" i="202" s="1"/>
  <c r="B16" i="202" s="1"/>
  <c r="B19" i="202" s="1"/>
  <c r="B22" i="202" s="1"/>
  <c r="B25" i="202" s="1"/>
  <c r="B28" i="202" s="1"/>
  <c r="B31" i="202" s="1"/>
  <c r="B34" i="202" s="1"/>
  <c r="B37" i="202" s="1"/>
  <c r="B40" i="202" s="1"/>
  <c r="B43" i="202" s="1"/>
  <c r="B46" i="202" s="1"/>
  <c r="B49" i="202" s="1"/>
  <c r="B9" i="202"/>
  <c r="B12" i="202" s="1"/>
  <c r="B15" i="202" s="1"/>
  <c r="B18" i="202" s="1"/>
  <c r="B21" i="202" s="1"/>
  <c r="B24" i="202" s="1"/>
  <c r="B27" i="202" s="1"/>
  <c r="B30" i="202" s="1"/>
  <c r="B33" i="202" s="1"/>
  <c r="B36" i="202" s="1"/>
  <c r="B39" i="202" s="1"/>
  <c r="B42" i="202" s="1"/>
  <c r="B45" i="202" s="1"/>
  <c r="B48" i="202" s="1"/>
  <c r="B8" i="202"/>
  <c r="B11" i="202" s="1"/>
  <c r="B14" i="202" s="1"/>
  <c r="B17" i="202" s="1"/>
  <c r="B20" i="202" s="1"/>
  <c r="B23" i="202" s="1"/>
  <c r="B26" i="202" s="1"/>
  <c r="B29" i="202" s="1"/>
  <c r="B32" i="202" s="1"/>
  <c r="B35" i="202" s="1"/>
  <c r="B38" i="202" s="1"/>
  <c r="B41" i="202" s="1"/>
  <c r="B44" i="202" s="1"/>
  <c r="B47" i="202" s="1"/>
  <c r="B7" i="202"/>
  <c r="B6" i="202"/>
  <c r="B5" i="202"/>
  <c r="AJ4" i="202"/>
  <c r="AG4" i="202"/>
  <c r="AF4" i="202"/>
  <c r="AE4" i="202"/>
  <c r="AD4" i="202"/>
  <c r="AC4" i="202"/>
  <c r="AB4" i="202"/>
  <c r="AA4" i="202"/>
  <c r="Z4" i="202"/>
  <c r="Y4" i="202"/>
  <c r="X4" i="202"/>
  <c r="W4" i="202"/>
  <c r="V4" i="202"/>
  <c r="U4" i="202"/>
  <c r="T4" i="202"/>
  <c r="S4" i="202"/>
  <c r="R4" i="202"/>
  <c r="Q4" i="202"/>
  <c r="P4" i="202"/>
  <c r="O4" i="202"/>
  <c r="N4" i="202"/>
  <c r="AK3" i="202"/>
  <c r="AJ3" i="202"/>
  <c r="AI3" i="202"/>
  <c r="AH3" i="202"/>
  <c r="AF3" i="202"/>
  <c r="AD3" i="202"/>
  <c r="AB3" i="202"/>
  <c r="AA3" i="202"/>
  <c r="Z3" i="202"/>
  <c r="X3" i="202"/>
  <c r="W3" i="202"/>
  <c r="V3" i="202"/>
  <c r="U3" i="202"/>
  <c r="T3" i="202"/>
  <c r="R3" i="202"/>
  <c r="P3" i="202"/>
  <c r="O3" i="202"/>
  <c r="N3" i="202"/>
  <c r="M3" i="202"/>
  <c r="L3" i="202"/>
  <c r="K3" i="202"/>
  <c r="J3" i="202"/>
  <c r="I3" i="202"/>
  <c r="H3" i="202"/>
  <c r="G3" i="202"/>
  <c r="F3" i="202"/>
  <c r="B10" i="201"/>
  <c r="B13" i="201" s="1"/>
  <c r="B16" i="201" s="1"/>
  <c r="B19" i="201" s="1"/>
  <c r="B22" i="201" s="1"/>
  <c r="B25" i="201" s="1"/>
  <c r="B28" i="201" s="1"/>
  <c r="B31" i="201" s="1"/>
  <c r="B34" i="201" s="1"/>
  <c r="B37" i="201" s="1"/>
  <c r="B40" i="201" s="1"/>
  <c r="B43" i="201" s="1"/>
  <c r="B46" i="201" s="1"/>
  <c r="B49" i="201" s="1"/>
  <c r="B9" i="201"/>
  <c r="B12" i="201" s="1"/>
  <c r="B15" i="201" s="1"/>
  <c r="B18" i="201" s="1"/>
  <c r="B21" i="201" s="1"/>
  <c r="B24" i="201" s="1"/>
  <c r="B27" i="201" s="1"/>
  <c r="B30" i="201" s="1"/>
  <c r="B33" i="201" s="1"/>
  <c r="B36" i="201" s="1"/>
  <c r="B39" i="201" s="1"/>
  <c r="B42" i="201" s="1"/>
  <c r="B45" i="201" s="1"/>
  <c r="B48" i="201" s="1"/>
  <c r="B8" i="201"/>
  <c r="B11" i="201" s="1"/>
  <c r="B14" i="201" s="1"/>
  <c r="B17" i="201" s="1"/>
  <c r="B20" i="201" s="1"/>
  <c r="B23" i="201" s="1"/>
  <c r="B26" i="201" s="1"/>
  <c r="B29" i="201" s="1"/>
  <c r="B32" i="201" s="1"/>
  <c r="B35" i="201" s="1"/>
  <c r="B38" i="201" s="1"/>
  <c r="B41" i="201" s="1"/>
  <c r="B44" i="201" s="1"/>
  <c r="B47" i="201" s="1"/>
  <c r="B7" i="201"/>
  <c r="B6" i="201"/>
  <c r="B5" i="201"/>
  <c r="AJ4" i="201"/>
  <c r="AG4" i="201"/>
  <c r="AF4" i="201"/>
  <c r="AE4" i="201"/>
  <c r="AD4" i="201"/>
  <c r="AC4" i="201"/>
  <c r="AB4" i="201"/>
  <c r="AA4" i="201"/>
  <c r="Z4" i="201"/>
  <c r="Y4" i="201"/>
  <c r="X4" i="201"/>
  <c r="W4" i="201"/>
  <c r="V4" i="201"/>
  <c r="U4" i="201"/>
  <c r="T4" i="201"/>
  <c r="S4" i="201"/>
  <c r="R4" i="201"/>
  <c r="Q4" i="201"/>
  <c r="P4" i="201"/>
  <c r="O4" i="201"/>
  <c r="N4" i="201"/>
  <c r="AK3" i="201"/>
  <c r="AJ3" i="201"/>
  <c r="AI3" i="201"/>
  <c r="AH3" i="201"/>
  <c r="AF3" i="201"/>
  <c r="AD3" i="201"/>
  <c r="AB3" i="201"/>
  <c r="AA3" i="201"/>
  <c r="Z3" i="201"/>
  <c r="X3" i="201"/>
  <c r="W3" i="201"/>
  <c r="V3" i="201"/>
  <c r="U3" i="201"/>
  <c r="T3" i="201"/>
  <c r="R3" i="201"/>
  <c r="P3" i="201"/>
  <c r="O3" i="201"/>
  <c r="N3" i="201"/>
  <c r="M3" i="201"/>
  <c r="L3" i="201"/>
  <c r="K3" i="201"/>
  <c r="J3" i="201"/>
  <c r="I3" i="201"/>
  <c r="H3" i="201"/>
  <c r="G3" i="201"/>
  <c r="F3" i="201"/>
  <c r="B10" i="200"/>
  <c r="B13" i="200" s="1"/>
  <c r="B16" i="200" s="1"/>
  <c r="B19" i="200" s="1"/>
  <c r="B22" i="200" s="1"/>
  <c r="B25" i="200" s="1"/>
  <c r="B28" i="200" s="1"/>
  <c r="B31" i="200" s="1"/>
  <c r="B34" i="200" s="1"/>
  <c r="B37" i="200" s="1"/>
  <c r="B40" i="200" s="1"/>
  <c r="B43" i="200" s="1"/>
  <c r="B46" i="200" s="1"/>
  <c r="B49" i="200" s="1"/>
  <c r="B9" i="200"/>
  <c r="B12" i="200" s="1"/>
  <c r="B15" i="200" s="1"/>
  <c r="B18" i="200" s="1"/>
  <c r="B21" i="200" s="1"/>
  <c r="B24" i="200" s="1"/>
  <c r="B27" i="200" s="1"/>
  <c r="B30" i="200" s="1"/>
  <c r="B33" i="200" s="1"/>
  <c r="B36" i="200" s="1"/>
  <c r="B39" i="200" s="1"/>
  <c r="B42" i="200" s="1"/>
  <c r="B45" i="200" s="1"/>
  <c r="B48" i="200" s="1"/>
  <c r="B8" i="200"/>
  <c r="B11" i="200" s="1"/>
  <c r="B14" i="200" s="1"/>
  <c r="B17" i="200" s="1"/>
  <c r="B20" i="200" s="1"/>
  <c r="B23" i="200" s="1"/>
  <c r="B26" i="200" s="1"/>
  <c r="B29" i="200" s="1"/>
  <c r="B32" i="200" s="1"/>
  <c r="B35" i="200" s="1"/>
  <c r="B38" i="200" s="1"/>
  <c r="B41" i="200" s="1"/>
  <c r="B44" i="200" s="1"/>
  <c r="B47" i="200" s="1"/>
  <c r="B7" i="200"/>
  <c r="B6" i="200"/>
  <c r="B5" i="200"/>
  <c r="AJ4" i="200"/>
  <c r="AG4" i="200"/>
  <c r="AF4" i="200"/>
  <c r="AE4" i="200"/>
  <c r="AD4" i="200"/>
  <c r="AC4" i="200"/>
  <c r="AB4" i="200"/>
  <c r="AA4" i="200"/>
  <c r="Z4" i="200"/>
  <c r="Y4" i="200"/>
  <c r="X4" i="200"/>
  <c r="W4" i="200"/>
  <c r="V4" i="200"/>
  <c r="U4" i="200"/>
  <c r="T4" i="200"/>
  <c r="S4" i="200"/>
  <c r="R4" i="200"/>
  <c r="Q4" i="200"/>
  <c r="P4" i="200"/>
  <c r="O4" i="200"/>
  <c r="N4" i="200"/>
  <c r="AK3" i="200"/>
  <c r="AJ3" i="200"/>
  <c r="AI3" i="200"/>
  <c r="AH3" i="200"/>
  <c r="AF3" i="200"/>
  <c r="AD3" i="200"/>
  <c r="AB3" i="200"/>
  <c r="AA3" i="200"/>
  <c r="Z3" i="200"/>
  <c r="X3" i="200"/>
  <c r="W3" i="200"/>
  <c r="V3" i="200"/>
  <c r="U3" i="200"/>
  <c r="T3" i="200"/>
  <c r="R3" i="200"/>
  <c r="P3" i="200"/>
  <c r="O3" i="200"/>
  <c r="N3" i="200"/>
  <c r="M3" i="200"/>
  <c r="L3" i="200"/>
  <c r="K3" i="200"/>
  <c r="J3" i="200"/>
  <c r="I3" i="200"/>
  <c r="H3" i="200"/>
  <c r="G3" i="200"/>
  <c r="F3" i="200"/>
  <c r="B10" i="197"/>
  <c r="B13" i="197" s="1"/>
  <c r="B16" i="197" s="1"/>
  <c r="B19" i="197" s="1"/>
  <c r="B22" i="197" s="1"/>
  <c r="B25" i="197" s="1"/>
  <c r="B28" i="197" s="1"/>
  <c r="B31" i="197" s="1"/>
  <c r="B34" i="197" s="1"/>
  <c r="B37" i="197" s="1"/>
  <c r="B40" i="197" s="1"/>
  <c r="B43" i="197" s="1"/>
  <c r="B46" i="197" s="1"/>
  <c r="B49" i="197" s="1"/>
  <c r="B9" i="197"/>
  <c r="B12" i="197" s="1"/>
  <c r="B15" i="197" s="1"/>
  <c r="B18" i="197" s="1"/>
  <c r="B21" i="197" s="1"/>
  <c r="B24" i="197" s="1"/>
  <c r="B27" i="197" s="1"/>
  <c r="B30" i="197" s="1"/>
  <c r="B33" i="197" s="1"/>
  <c r="B36" i="197" s="1"/>
  <c r="B39" i="197" s="1"/>
  <c r="B42" i="197" s="1"/>
  <c r="B45" i="197" s="1"/>
  <c r="B48" i="197" s="1"/>
  <c r="B8" i="197"/>
  <c r="B11" i="197" s="1"/>
  <c r="B14" i="197" s="1"/>
  <c r="B17" i="197" s="1"/>
  <c r="B20" i="197" s="1"/>
  <c r="B23" i="197" s="1"/>
  <c r="B26" i="197" s="1"/>
  <c r="B29" i="197" s="1"/>
  <c r="B32" i="197" s="1"/>
  <c r="B35" i="197" s="1"/>
  <c r="B38" i="197" s="1"/>
  <c r="B41" i="197" s="1"/>
  <c r="B44" i="197" s="1"/>
  <c r="B47" i="197" s="1"/>
  <c r="B7" i="197"/>
  <c r="B6" i="197"/>
  <c r="B5" i="197"/>
  <c r="AJ4" i="197"/>
  <c r="AG4" i="197"/>
  <c r="AF4" i="197"/>
  <c r="AE4" i="197"/>
  <c r="AD4" i="197"/>
  <c r="AC4" i="197"/>
  <c r="AB4" i="197"/>
  <c r="AA4" i="197"/>
  <c r="Z4" i="197"/>
  <c r="Y4" i="197"/>
  <c r="X4" i="197"/>
  <c r="W4" i="197"/>
  <c r="V4" i="197"/>
  <c r="U4" i="197"/>
  <c r="T4" i="197"/>
  <c r="S4" i="197"/>
  <c r="R4" i="197"/>
  <c r="Q4" i="197"/>
  <c r="P4" i="197"/>
  <c r="O4" i="197"/>
  <c r="N4" i="197"/>
  <c r="AK3" i="197"/>
  <c r="AJ3" i="197"/>
  <c r="AI3" i="197"/>
  <c r="AH3" i="197"/>
  <c r="AF3" i="197"/>
  <c r="AD3" i="197"/>
  <c r="AB3" i="197"/>
  <c r="AA3" i="197"/>
  <c r="Z3" i="197"/>
  <c r="X3" i="197"/>
  <c r="W3" i="197"/>
  <c r="V3" i="197"/>
  <c r="U3" i="197"/>
  <c r="T3" i="197"/>
  <c r="R3" i="197"/>
  <c r="P3" i="197"/>
  <c r="O3" i="197"/>
  <c r="N3" i="197"/>
  <c r="M3" i="197"/>
  <c r="L3" i="197"/>
  <c r="K3" i="197"/>
  <c r="J3" i="197"/>
  <c r="I3" i="197"/>
  <c r="H3" i="197"/>
  <c r="G3" i="197"/>
  <c r="F3" i="197"/>
  <c r="B10" i="196"/>
  <c r="B13" i="196" s="1"/>
  <c r="B16" i="196" s="1"/>
  <c r="B19" i="196" s="1"/>
  <c r="B22" i="196" s="1"/>
  <c r="B25" i="196" s="1"/>
  <c r="B28" i="196" s="1"/>
  <c r="B31" i="196" s="1"/>
  <c r="B34" i="196" s="1"/>
  <c r="B37" i="196" s="1"/>
  <c r="B40" i="196" s="1"/>
  <c r="B43" i="196" s="1"/>
  <c r="B46" i="196" s="1"/>
  <c r="B49" i="196" s="1"/>
  <c r="B9" i="196"/>
  <c r="B12" i="196" s="1"/>
  <c r="B15" i="196" s="1"/>
  <c r="B18" i="196" s="1"/>
  <c r="B21" i="196" s="1"/>
  <c r="B24" i="196" s="1"/>
  <c r="B27" i="196" s="1"/>
  <c r="B30" i="196" s="1"/>
  <c r="B33" i="196" s="1"/>
  <c r="B36" i="196" s="1"/>
  <c r="B39" i="196" s="1"/>
  <c r="B42" i="196" s="1"/>
  <c r="B45" i="196" s="1"/>
  <c r="B48" i="196" s="1"/>
  <c r="B8" i="196"/>
  <c r="B11" i="196" s="1"/>
  <c r="B14" i="196" s="1"/>
  <c r="B17" i="196" s="1"/>
  <c r="B20" i="196" s="1"/>
  <c r="B23" i="196" s="1"/>
  <c r="B26" i="196" s="1"/>
  <c r="B29" i="196" s="1"/>
  <c r="B32" i="196" s="1"/>
  <c r="B35" i="196" s="1"/>
  <c r="B38" i="196" s="1"/>
  <c r="B41" i="196" s="1"/>
  <c r="B44" i="196" s="1"/>
  <c r="B47" i="196" s="1"/>
  <c r="B7" i="196"/>
  <c r="B6" i="196"/>
  <c r="B5" i="196"/>
  <c r="AJ4" i="196"/>
  <c r="AG4" i="196"/>
  <c r="AF4" i="196"/>
  <c r="AE4" i="196"/>
  <c r="AD4" i="196"/>
  <c r="AC4" i="196"/>
  <c r="AB4" i="196"/>
  <c r="AA4" i="196"/>
  <c r="Z4" i="196"/>
  <c r="Y4" i="196"/>
  <c r="X4" i="196"/>
  <c r="W4" i="196"/>
  <c r="V4" i="196"/>
  <c r="U4" i="196"/>
  <c r="T4" i="196"/>
  <c r="S4" i="196"/>
  <c r="R4" i="196"/>
  <c r="Q4" i="196"/>
  <c r="P4" i="196"/>
  <c r="O4" i="196"/>
  <c r="N4" i="196"/>
  <c r="AK3" i="196"/>
  <c r="AJ3" i="196"/>
  <c r="AI3" i="196"/>
  <c r="AH3" i="196"/>
  <c r="AF3" i="196"/>
  <c r="AD3" i="196"/>
  <c r="AB3" i="196"/>
  <c r="AA3" i="196"/>
  <c r="Z3" i="196"/>
  <c r="X3" i="196"/>
  <c r="W3" i="196"/>
  <c r="V3" i="196"/>
  <c r="U3" i="196"/>
  <c r="T3" i="196"/>
  <c r="R3" i="196"/>
  <c r="P3" i="196"/>
  <c r="O3" i="196"/>
  <c r="N3" i="196"/>
  <c r="M3" i="196"/>
  <c r="L3" i="196"/>
  <c r="K3" i="196"/>
  <c r="J3" i="196"/>
  <c r="I3" i="196"/>
  <c r="H3" i="196"/>
  <c r="G3" i="196"/>
  <c r="F3" i="196"/>
  <c r="B10" i="195"/>
  <c r="B13" i="195" s="1"/>
  <c r="B16" i="195" s="1"/>
  <c r="B19" i="195" s="1"/>
  <c r="B22" i="195" s="1"/>
  <c r="B25" i="195" s="1"/>
  <c r="B28" i="195" s="1"/>
  <c r="B31" i="195" s="1"/>
  <c r="B34" i="195" s="1"/>
  <c r="B37" i="195" s="1"/>
  <c r="B40" i="195" s="1"/>
  <c r="B43" i="195" s="1"/>
  <c r="B46" i="195" s="1"/>
  <c r="B49" i="195" s="1"/>
  <c r="B9" i="195"/>
  <c r="B12" i="195" s="1"/>
  <c r="B15" i="195" s="1"/>
  <c r="B18" i="195" s="1"/>
  <c r="B21" i="195" s="1"/>
  <c r="B24" i="195" s="1"/>
  <c r="B27" i="195" s="1"/>
  <c r="B30" i="195" s="1"/>
  <c r="B33" i="195" s="1"/>
  <c r="B36" i="195" s="1"/>
  <c r="B39" i="195" s="1"/>
  <c r="B42" i="195" s="1"/>
  <c r="B45" i="195" s="1"/>
  <c r="B48" i="195" s="1"/>
  <c r="B8" i="195"/>
  <c r="B11" i="195" s="1"/>
  <c r="B14" i="195" s="1"/>
  <c r="B17" i="195" s="1"/>
  <c r="B20" i="195" s="1"/>
  <c r="B23" i="195" s="1"/>
  <c r="B26" i="195" s="1"/>
  <c r="B29" i="195" s="1"/>
  <c r="B32" i="195" s="1"/>
  <c r="B35" i="195" s="1"/>
  <c r="B38" i="195" s="1"/>
  <c r="B41" i="195" s="1"/>
  <c r="B44" i="195" s="1"/>
  <c r="B47" i="195" s="1"/>
  <c r="B7" i="195"/>
  <c r="B6" i="195"/>
  <c r="B5" i="195"/>
  <c r="AJ4" i="195"/>
  <c r="AG4" i="195"/>
  <c r="AF4" i="195"/>
  <c r="AE4" i="195"/>
  <c r="AD4" i="195"/>
  <c r="AC4" i="195"/>
  <c r="AB4" i="195"/>
  <c r="AA4" i="195"/>
  <c r="Z4" i="195"/>
  <c r="Y4" i="195"/>
  <c r="X4" i="195"/>
  <c r="W4" i="195"/>
  <c r="V4" i="195"/>
  <c r="U4" i="195"/>
  <c r="T4" i="195"/>
  <c r="S4" i="195"/>
  <c r="R4" i="195"/>
  <c r="Q4" i="195"/>
  <c r="P4" i="195"/>
  <c r="O4" i="195"/>
  <c r="N4" i="195"/>
  <c r="AK3" i="195"/>
  <c r="AJ3" i="195"/>
  <c r="AI3" i="195"/>
  <c r="AH3" i="195"/>
  <c r="AF3" i="195"/>
  <c r="AD3" i="195"/>
  <c r="AB3" i="195"/>
  <c r="AA3" i="195"/>
  <c r="Z3" i="195"/>
  <c r="X3" i="195"/>
  <c r="W3" i="195"/>
  <c r="V3" i="195"/>
  <c r="U3" i="195"/>
  <c r="T3" i="195"/>
  <c r="R3" i="195"/>
  <c r="P3" i="195"/>
  <c r="O3" i="195"/>
  <c r="N3" i="195"/>
  <c r="M3" i="195"/>
  <c r="L3" i="195"/>
  <c r="K3" i="195"/>
  <c r="J3" i="195"/>
  <c r="I3" i="195"/>
  <c r="H3" i="195"/>
  <c r="G3" i="195"/>
  <c r="F3" i="195"/>
  <c r="B10" i="194"/>
  <c r="B13" i="194" s="1"/>
  <c r="B16" i="194" s="1"/>
  <c r="B19" i="194" s="1"/>
  <c r="B22" i="194" s="1"/>
  <c r="B25" i="194" s="1"/>
  <c r="B28" i="194" s="1"/>
  <c r="B31" i="194" s="1"/>
  <c r="B34" i="194" s="1"/>
  <c r="B37" i="194" s="1"/>
  <c r="B40" i="194" s="1"/>
  <c r="B43" i="194" s="1"/>
  <c r="B46" i="194" s="1"/>
  <c r="B49" i="194" s="1"/>
  <c r="B9" i="194"/>
  <c r="B12" i="194" s="1"/>
  <c r="B15" i="194" s="1"/>
  <c r="B18" i="194" s="1"/>
  <c r="B21" i="194" s="1"/>
  <c r="B24" i="194" s="1"/>
  <c r="B27" i="194" s="1"/>
  <c r="B30" i="194" s="1"/>
  <c r="B33" i="194" s="1"/>
  <c r="B36" i="194" s="1"/>
  <c r="B39" i="194" s="1"/>
  <c r="B42" i="194" s="1"/>
  <c r="B45" i="194" s="1"/>
  <c r="B48" i="194" s="1"/>
  <c r="B8" i="194"/>
  <c r="B11" i="194" s="1"/>
  <c r="B14" i="194" s="1"/>
  <c r="B17" i="194" s="1"/>
  <c r="B20" i="194" s="1"/>
  <c r="B23" i="194" s="1"/>
  <c r="B26" i="194" s="1"/>
  <c r="B29" i="194" s="1"/>
  <c r="B32" i="194" s="1"/>
  <c r="B35" i="194" s="1"/>
  <c r="B38" i="194" s="1"/>
  <c r="B41" i="194" s="1"/>
  <c r="B44" i="194" s="1"/>
  <c r="B47" i="194" s="1"/>
  <c r="B7" i="194"/>
  <c r="B6" i="194"/>
  <c r="B5" i="194"/>
  <c r="AJ4" i="194"/>
  <c r="AG4" i="194"/>
  <c r="AF4" i="194"/>
  <c r="AE4" i="194"/>
  <c r="AD4" i="194"/>
  <c r="AC4" i="194"/>
  <c r="AB4" i="194"/>
  <c r="AA4" i="194"/>
  <c r="Z4" i="194"/>
  <c r="Y4" i="194"/>
  <c r="X4" i="194"/>
  <c r="W4" i="194"/>
  <c r="V4" i="194"/>
  <c r="U4" i="194"/>
  <c r="T4" i="194"/>
  <c r="S4" i="194"/>
  <c r="R4" i="194"/>
  <c r="Q4" i="194"/>
  <c r="P4" i="194"/>
  <c r="O4" i="194"/>
  <c r="N4" i="194"/>
  <c r="AK3" i="194"/>
  <c r="AJ3" i="194"/>
  <c r="AI3" i="194"/>
  <c r="AH3" i="194"/>
  <c r="AF3" i="194"/>
  <c r="AD3" i="194"/>
  <c r="AB3" i="194"/>
  <c r="AA3" i="194"/>
  <c r="Z3" i="194"/>
  <c r="X3" i="194"/>
  <c r="W3" i="194"/>
  <c r="V3" i="194"/>
  <c r="U3" i="194"/>
  <c r="T3" i="194"/>
  <c r="R3" i="194"/>
  <c r="P3" i="194"/>
  <c r="O3" i="194"/>
  <c r="N3" i="194"/>
  <c r="M3" i="194"/>
  <c r="L3" i="194"/>
  <c r="K3" i="194"/>
  <c r="J3" i="194"/>
  <c r="I3" i="194"/>
  <c r="H3" i="194"/>
  <c r="G3" i="194"/>
  <c r="F3" i="194"/>
  <c r="B10" i="193"/>
  <c r="B13" i="193" s="1"/>
  <c r="B16" i="193" s="1"/>
  <c r="B19" i="193" s="1"/>
  <c r="B22" i="193" s="1"/>
  <c r="B25" i="193" s="1"/>
  <c r="B28" i="193" s="1"/>
  <c r="B31" i="193" s="1"/>
  <c r="B34" i="193" s="1"/>
  <c r="B37" i="193" s="1"/>
  <c r="B40" i="193" s="1"/>
  <c r="B43" i="193" s="1"/>
  <c r="B46" i="193" s="1"/>
  <c r="B49" i="193" s="1"/>
  <c r="B9" i="193"/>
  <c r="B12" i="193" s="1"/>
  <c r="B15" i="193" s="1"/>
  <c r="B18" i="193" s="1"/>
  <c r="B21" i="193" s="1"/>
  <c r="B24" i="193" s="1"/>
  <c r="B27" i="193" s="1"/>
  <c r="B30" i="193" s="1"/>
  <c r="B33" i="193" s="1"/>
  <c r="B36" i="193" s="1"/>
  <c r="B39" i="193" s="1"/>
  <c r="B42" i="193" s="1"/>
  <c r="B45" i="193" s="1"/>
  <c r="B48" i="193" s="1"/>
  <c r="B8" i="193"/>
  <c r="B11" i="193" s="1"/>
  <c r="B14" i="193" s="1"/>
  <c r="B17" i="193" s="1"/>
  <c r="B20" i="193" s="1"/>
  <c r="B23" i="193" s="1"/>
  <c r="B26" i="193" s="1"/>
  <c r="B29" i="193" s="1"/>
  <c r="B32" i="193" s="1"/>
  <c r="B35" i="193" s="1"/>
  <c r="B38" i="193" s="1"/>
  <c r="B41" i="193" s="1"/>
  <c r="B44" i="193" s="1"/>
  <c r="B47" i="193" s="1"/>
  <c r="B7" i="193"/>
  <c r="B6" i="193"/>
  <c r="B5" i="193"/>
  <c r="AJ4" i="193"/>
  <c r="AG4" i="193"/>
  <c r="AF4" i="193"/>
  <c r="AE4" i="193"/>
  <c r="AD4" i="193"/>
  <c r="AC4" i="193"/>
  <c r="AB4" i="193"/>
  <c r="AA4" i="193"/>
  <c r="Z4" i="193"/>
  <c r="Y4" i="193"/>
  <c r="X4" i="193"/>
  <c r="W4" i="193"/>
  <c r="V4" i="193"/>
  <c r="U4" i="193"/>
  <c r="T4" i="193"/>
  <c r="S4" i="193"/>
  <c r="R4" i="193"/>
  <c r="Q4" i="193"/>
  <c r="P4" i="193"/>
  <c r="O4" i="193"/>
  <c r="N4" i="193"/>
  <c r="AK3" i="193"/>
  <c r="AJ3" i="193"/>
  <c r="AI3" i="193"/>
  <c r="AH3" i="193"/>
  <c r="AF3" i="193"/>
  <c r="AD3" i="193"/>
  <c r="AB3" i="193"/>
  <c r="AA3" i="193"/>
  <c r="Z3" i="193"/>
  <c r="X3" i="193"/>
  <c r="W3" i="193"/>
  <c r="V3" i="193"/>
  <c r="U3" i="193"/>
  <c r="T3" i="193"/>
  <c r="R3" i="193"/>
  <c r="P3" i="193"/>
  <c r="O3" i="193"/>
  <c r="N3" i="193"/>
  <c r="M3" i="193"/>
  <c r="L3" i="193"/>
  <c r="K3" i="193"/>
  <c r="J3" i="193"/>
  <c r="I3" i="193"/>
  <c r="H3" i="193"/>
  <c r="G3" i="193"/>
  <c r="F3" i="193"/>
  <c r="B10" i="192"/>
  <c r="B13" i="192" s="1"/>
  <c r="B16" i="192" s="1"/>
  <c r="B19" i="192" s="1"/>
  <c r="B22" i="192" s="1"/>
  <c r="B25" i="192" s="1"/>
  <c r="B28" i="192" s="1"/>
  <c r="B31" i="192" s="1"/>
  <c r="B34" i="192" s="1"/>
  <c r="B37" i="192" s="1"/>
  <c r="B40" i="192" s="1"/>
  <c r="B43" i="192" s="1"/>
  <c r="B46" i="192" s="1"/>
  <c r="B49" i="192" s="1"/>
  <c r="B9" i="192"/>
  <c r="B12" i="192" s="1"/>
  <c r="B15" i="192" s="1"/>
  <c r="B18" i="192" s="1"/>
  <c r="B21" i="192" s="1"/>
  <c r="B24" i="192" s="1"/>
  <c r="B27" i="192" s="1"/>
  <c r="B30" i="192" s="1"/>
  <c r="B33" i="192" s="1"/>
  <c r="B36" i="192" s="1"/>
  <c r="B39" i="192" s="1"/>
  <c r="B42" i="192" s="1"/>
  <c r="B45" i="192" s="1"/>
  <c r="B48" i="192" s="1"/>
  <c r="B8" i="192"/>
  <c r="B11" i="192" s="1"/>
  <c r="B14" i="192" s="1"/>
  <c r="B17" i="192" s="1"/>
  <c r="B20" i="192" s="1"/>
  <c r="B23" i="192" s="1"/>
  <c r="B26" i="192" s="1"/>
  <c r="B29" i="192" s="1"/>
  <c r="B32" i="192" s="1"/>
  <c r="B35" i="192" s="1"/>
  <c r="B38" i="192" s="1"/>
  <c r="B41" i="192" s="1"/>
  <c r="B44" i="192" s="1"/>
  <c r="B47" i="192" s="1"/>
  <c r="B7" i="192"/>
  <c r="B6" i="192"/>
  <c r="B5" i="192"/>
  <c r="AJ4" i="192"/>
  <c r="AG4" i="192"/>
  <c r="AF4" i="192"/>
  <c r="AE4" i="192"/>
  <c r="AD4" i="192"/>
  <c r="AC4" i="192"/>
  <c r="AB4" i="192"/>
  <c r="AA4" i="192"/>
  <c r="Z4" i="192"/>
  <c r="Y4" i="192"/>
  <c r="X4" i="192"/>
  <c r="W4" i="192"/>
  <c r="V4" i="192"/>
  <c r="U4" i="192"/>
  <c r="T4" i="192"/>
  <c r="S4" i="192"/>
  <c r="R4" i="192"/>
  <c r="Q4" i="192"/>
  <c r="P4" i="192"/>
  <c r="O4" i="192"/>
  <c r="N4" i="192"/>
  <c r="AK3" i="192"/>
  <c r="AJ3" i="192"/>
  <c r="AI3" i="192"/>
  <c r="AH3" i="192"/>
  <c r="AF3" i="192"/>
  <c r="AD3" i="192"/>
  <c r="AB3" i="192"/>
  <c r="AA3" i="192"/>
  <c r="Z3" i="192"/>
  <c r="X3" i="192"/>
  <c r="W3" i="192"/>
  <c r="V3" i="192"/>
  <c r="U3" i="192"/>
  <c r="T3" i="192"/>
  <c r="R3" i="192"/>
  <c r="P3" i="192"/>
  <c r="O3" i="192"/>
  <c r="N3" i="192"/>
  <c r="M3" i="192"/>
  <c r="L3" i="192"/>
  <c r="K3" i="192"/>
  <c r="J3" i="192"/>
  <c r="I3" i="192"/>
  <c r="H3" i="192"/>
  <c r="G3" i="192"/>
  <c r="F3" i="192"/>
  <c r="B10" i="191"/>
  <c r="B13" i="191" s="1"/>
  <c r="B16" i="191" s="1"/>
  <c r="B19" i="191" s="1"/>
  <c r="B22" i="191" s="1"/>
  <c r="B25" i="191" s="1"/>
  <c r="B28" i="191" s="1"/>
  <c r="B31" i="191" s="1"/>
  <c r="B34" i="191" s="1"/>
  <c r="B37" i="191" s="1"/>
  <c r="B40" i="191" s="1"/>
  <c r="B43" i="191" s="1"/>
  <c r="B46" i="191" s="1"/>
  <c r="B49" i="191" s="1"/>
  <c r="B9" i="191"/>
  <c r="B12" i="191" s="1"/>
  <c r="B15" i="191" s="1"/>
  <c r="B18" i="191" s="1"/>
  <c r="B21" i="191" s="1"/>
  <c r="B24" i="191" s="1"/>
  <c r="B27" i="191" s="1"/>
  <c r="B30" i="191" s="1"/>
  <c r="B33" i="191" s="1"/>
  <c r="B36" i="191" s="1"/>
  <c r="B39" i="191" s="1"/>
  <c r="B42" i="191" s="1"/>
  <c r="B45" i="191" s="1"/>
  <c r="B48" i="191" s="1"/>
  <c r="B8" i="191"/>
  <c r="B11" i="191" s="1"/>
  <c r="B14" i="191" s="1"/>
  <c r="B17" i="191" s="1"/>
  <c r="B20" i="191" s="1"/>
  <c r="B23" i="191" s="1"/>
  <c r="B26" i="191" s="1"/>
  <c r="B29" i="191" s="1"/>
  <c r="B32" i="191" s="1"/>
  <c r="B35" i="191" s="1"/>
  <c r="B38" i="191" s="1"/>
  <c r="B41" i="191" s="1"/>
  <c r="B44" i="191" s="1"/>
  <c r="B47" i="191" s="1"/>
  <c r="B7" i="191"/>
  <c r="B6" i="191"/>
  <c r="B5" i="191"/>
  <c r="AJ4" i="191"/>
  <c r="AG4" i="191"/>
  <c r="AF4" i="191"/>
  <c r="AE4" i="191"/>
  <c r="AD4" i="191"/>
  <c r="AC4" i="191"/>
  <c r="AB4" i="191"/>
  <c r="AA4" i="191"/>
  <c r="Z4" i="191"/>
  <c r="Y4" i="191"/>
  <c r="X4" i="191"/>
  <c r="W4" i="191"/>
  <c r="V4" i="191"/>
  <c r="U4" i="191"/>
  <c r="T4" i="191"/>
  <c r="S4" i="191"/>
  <c r="R4" i="191"/>
  <c r="Q4" i="191"/>
  <c r="P4" i="191"/>
  <c r="O4" i="191"/>
  <c r="N4" i="191"/>
  <c r="AK3" i="191"/>
  <c r="AJ3" i="191"/>
  <c r="AI3" i="191"/>
  <c r="AH3" i="191"/>
  <c r="AF3" i="191"/>
  <c r="AD3" i="191"/>
  <c r="AB3" i="191"/>
  <c r="AA3" i="191"/>
  <c r="Z3" i="191"/>
  <c r="X3" i="191"/>
  <c r="W3" i="191"/>
  <c r="V3" i="191"/>
  <c r="U3" i="191"/>
  <c r="T3" i="191"/>
  <c r="R3" i="191"/>
  <c r="P3" i="191"/>
  <c r="O3" i="191"/>
  <c r="N3" i="191"/>
  <c r="M3" i="191"/>
  <c r="L3" i="191"/>
  <c r="K3" i="191"/>
  <c r="J3" i="191"/>
  <c r="I3" i="191"/>
  <c r="H3" i="191"/>
  <c r="G3" i="191"/>
  <c r="F3" i="191"/>
  <c r="B10" i="190"/>
  <c r="B13" i="190" s="1"/>
  <c r="B16" i="190" s="1"/>
  <c r="B19" i="190" s="1"/>
  <c r="B22" i="190" s="1"/>
  <c r="B25" i="190" s="1"/>
  <c r="B28" i="190" s="1"/>
  <c r="B31" i="190" s="1"/>
  <c r="B34" i="190" s="1"/>
  <c r="B37" i="190" s="1"/>
  <c r="B40" i="190" s="1"/>
  <c r="B43" i="190" s="1"/>
  <c r="B46" i="190" s="1"/>
  <c r="B49" i="190" s="1"/>
  <c r="B9" i="190"/>
  <c r="B12" i="190" s="1"/>
  <c r="B15" i="190" s="1"/>
  <c r="B18" i="190" s="1"/>
  <c r="B21" i="190" s="1"/>
  <c r="B24" i="190" s="1"/>
  <c r="B27" i="190" s="1"/>
  <c r="B30" i="190" s="1"/>
  <c r="B33" i="190" s="1"/>
  <c r="B36" i="190" s="1"/>
  <c r="B39" i="190" s="1"/>
  <c r="B42" i="190" s="1"/>
  <c r="B45" i="190" s="1"/>
  <c r="B48" i="190" s="1"/>
  <c r="B8" i="190"/>
  <c r="B11" i="190" s="1"/>
  <c r="B14" i="190" s="1"/>
  <c r="B17" i="190" s="1"/>
  <c r="B20" i="190" s="1"/>
  <c r="B23" i="190" s="1"/>
  <c r="B26" i="190" s="1"/>
  <c r="B29" i="190" s="1"/>
  <c r="B32" i="190" s="1"/>
  <c r="B35" i="190" s="1"/>
  <c r="B38" i="190" s="1"/>
  <c r="B41" i="190" s="1"/>
  <c r="B44" i="190" s="1"/>
  <c r="B47" i="190" s="1"/>
  <c r="B7" i="190"/>
  <c r="B6" i="190"/>
  <c r="B5" i="190"/>
  <c r="AJ4" i="190"/>
  <c r="AG4" i="190"/>
  <c r="AF4" i="190"/>
  <c r="AE4" i="190"/>
  <c r="AD4" i="190"/>
  <c r="AC4" i="190"/>
  <c r="AB4" i="190"/>
  <c r="AA4" i="190"/>
  <c r="Z4" i="190"/>
  <c r="Y4" i="190"/>
  <c r="X4" i="190"/>
  <c r="W4" i="190"/>
  <c r="V4" i="190"/>
  <c r="U4" i="190"/>
  <c r="T4" i="190"/>
  <c r="S4" i="190"/>
  <c r="R4" i="190"/>
  <c r="Q4" i="190"/>
  <c r="P4" i="190"/>
  <c r="O4" i="190"/>
  <c r="N4" i="190"/>
  <c r="AK3" i="190"/>
  <c r="AJ3" i="190"/>
  <c r="AI3" i="190"/>
  <c r="AH3" i="190"/>
  <c r="AF3" i="190"/>
  <c r="AD3" i="190"/>
  <c r="AB3" i="190"/>
  <c r="AA3" i="190"/>
  <c r="Z3" i="190"/>
  <c r="X3" i="190"/>
  <c r="W3" i="190"/>
  <c r="V3" i="190"/>
  <c r="U3" i="190"/>
  <c r="T3" i="190"/>
  <c r="R3" i="190"/>
  <c r="P3" i="190"/>
  <c r="O3" i="190"/>
  <c r="N3" i="190"/>
  <c r="M3" i="190"/>
  <c r="L3" i="190"/>
  <c r="K3" i="190"/>
  <c r="J3" i="190"/>
  <c r="I3" i="190"/>
  <c r="H3" i="190"/>
  <c r="G3" i="190"/>
  <c r="F3" i="190"/>
  <c r="B10" i="189"/>
  <c r="B13" i="189" s="1"/>
  <c r="B16" i="189" s="1"/>
  <c r="B19" i="189" s="1"/>
  <c r="B22" i="189" s="1"/>
  <c r="B25" i="189" s="1"/>
  <c r="B28" i="189" s="1"/>
  <c r="B31" i="189" s="1"/>
  <c r="B34" i="189" s="1"/>
  <c r="B37" i="189" s="1"/>
  <c r="B40" i="189" s="1"/>
  <c r="B43" i="189" s="1"/>
  <c r="B46" i="189" s="1"/>
  <c r="B49" i="189" s="1"/>
  <c r="B9" i="189"/>
  <c r="B12" i="189" s="1"/>
  <c r="B15" i="189" s="1"/>
  <c r="B18" i="189" s="1"/>
  <c r="B21" i="189" s="1"/>
  <c r="B24" i="189" s="1"/>
  <c r="B27" i="189" s="1"/>
  <c r="B30" i="189" s="1"/>
  <c r="B33" i="189" s="1"/>
  <c r="B36" i="189" s="1"/>
  <c r="B39" i="189" s="1"/>
  <c r="B42" i="189" s="1"/>
  <c r="B45" i="189" s="1"/>
  <c r="B48" i="189" s="1"/>
  <c r="B8" i="189"/>
  <c r="B11" i="189" s="1"/>
  <c r="B14" i="189" s="1"/>
  <c r="B17" i="189" s="1"/>
  <c r="B20" i="189" s="1"/>
  <c r="B23" i="189" s="1"/>
  <c r="B26" i="189" s="1"/>
  <c r="B29" i="189" s="1"/>
  <c r="B32" i="189" s="1"/>
  <c r="B35" i="189" s="1"/>
  <c r="B38" i="189" s="1"/>
  <c r="B41" i="189" s="1"/>
  <c r="B44" i="189" s="1"/>
  <c r="B47" i="189" s="1"/>
  <c r="B7" i="189"/>
  <c r="B6" i="189"/>
  <c r="B5" i="189"/>
  <c r="AJ4" i="189"/>
  <c r="AG4" i="189"/>
  <c r="AF4" i="189"/>
  <c r="AE4" i="189"/>
  <c r="AD4" i="189"/>
  <c r="AC4" i="189"/>
  <c r="AB4" i="189"/>
  <c r="AA4" i="189"/>
  <c r="Z4" i="189"/>
  <c r="Y4" i="189"/>
  <c r="X4" i="189"/>
  <c r="W4" i="189"/>
  <c r="V4" i="189"/>
  <c r="U4" i="189"/>
  <c r="T4" i="189"/>
  <c r="S4" i="189"/>
  <c r="R4" i="189"/>
  <c r="Q4" i="189"/>
  <c r="P4" i="189"/>
  <c r="O4" i="189"/>
  <c r="N4" i="189"/>
  <c r="AK3" i="189"/>
  <c r="AJ3" i="189"/>
  <c r="AI3" i="189"/>
  <c r="AH3" i="189"/>
  <c r="AF3" i="189"/>
  <c r="AD3" i="189"/>
  <c r="AB3" i="189"/>
  <c r="AA3" i="189"/>
  <c r="Z3" i="189"/>
  <c r="X3" i="189"/>
  <c r="W3" i="189"/>
  <c r="V3" i="189"/>
  <c r="U3" i="189"/>
  <c r="T3" i="189"/>
  <c r="R3" i="189"/>
  <c r="P3" i="189"/>
  <c r="O3" i="189"/>
  <c r="N3" i="189"/>
  <c r="M3" i="189"/>
  <c r="L3" i="189"/>
  <c r="K3" i="189"/>
  <c r="J3" i="189"/>
  <c r="I3" i="189"/>
  <c r="H3" i="189"/>
  <c r="G3" i="189"/>
  <c r="F3" i="189"/>
  <c r="AJ53" i="188"/>
  <c r="AG53" i="188"/>
  <c r="AF53" i="188"/>
  <c r="AE53" i="188"/>
  <c r="AD53" i="188"/>
  <c r="AC53" i="188"/>
  <c r="AB53" i="188"/>
  <c r="AA53" i="188"/>
  <c r="Z53" i="188"/>
  <c r="Y53" i="188"/>
  <c r="X53" i="188"/>
  <c r="W53" i="188"/>
  <c r="V53" i="188"/>
  <c r="U53" i="188"/>
  <c r="T53" i="188"/>
  <c r="S53" i="188"/>
  <c r="R53" i="188"/>
  <c r="Q53" i="188"/>
  <c r="P53" i="188"/>
  <c r="O53" i="188"/>
  <c r="N53" i="188"/>
  <c r="AK52" i="188"/>
  <c r="AJ52" i="188"/>
  <c r="AI52" i="188"/>
  <c r="AH52" i="188"/>
  <c r="AF52" i="188"/>
  <c r="AD52" i="188"/>
  <c r="AB52" i="188"/>
  <c r="AA52" i="188"/>
  <c r="Z52" i="188"/>
  <c r="X52" i="188"/>
  <c r="W52" i="188"/>
  <c r="V52" i="188"/>
  <c r="U52" i="188"/>
  <c r="T52" i="188"/>
  <c r="R52" i="188"/>
  <c r="P52" i="188"/>
  <c r="O52" i="188"/>
  <c r="N52" i="188"/>
  <c r="M52" i="188"/>
  <c r="L52" i="188"/>
  <c r="K52" i="188"/>
  <c r="J52" i="188"/>
  <c r="I52" i="188"/>
  <c r="H52" i="188"/>
  <c r="G52" i="188"/>
  <c r="F52" i="188"/>
  <c r="B10" i="188"/>
  <c r="B13" i="188" s="1"/>
  <c r="B16" i="188" s="1"/>
  <c r="B19" i="188" s="1"/>
  <c r="B22" i="188" s="1"/>
  <c r="B25" i="188" s="1"/>
  <c r="B28" i="188" s="1"/>
  <c r="B31" i="188" s="1"/>
  <c r="B34" i="188" s="1"/>
  <c r="B37" i="188" s="1"/>
  <c r="B40" i="188" s="1"/>
  <c r="B43" i="188" s="1"/>
  <c r="B46" i="188" s="1"/>
  <c r="B49" i="188" s="1"/>
  <c r="B56" i="188" s="1"/>
  <c r="B59" i="188" s="1"/>
  <c r="B62" i="188" s="1"/>
  <c r="B65" i="188" s="1"/>
  <c r="B68" i="188" s="1"/>
  <c r="B71" i="188" s="1"/>
  <c r="B74" i="188" s="1"/>
  <c r="B77" i="188" s="1"/>
  <c r="B80" i="188" s="1"/>
  <c r="B83" i="188" s="1"/>
  <c r="B86" i="188" s="1"/>
  <c r="B89" i="188" s="1"/>
  <c r="B92" i="188" s="1"/>
  <c r="B95" i="188" s="1"/>
  <c r="B98" i="188" s="1"/>
  <c r="B101" i="188" s="1"/>
  <c r="B104" i="188" s="1"/>
  <c r="B9" i="188"/>
  <c r="B12" i="188" s="1"/>
  <c r="B15" i="188" s="1"/>
  <c r="B18" i="188" s="1"/>
  <c r="B21" i="188" s="1"/>
  <c r="B24" i="188" s="1"/>
  <c r="B27" i="188" s="1"/>
  <c r="B30" i="188" s="1"/>
  <c r="B33" i="188" s="1"/>
  <c r="B36" i="188" s="1"/>
  <c r="B39" i="188" s="1"/>
  <c r="B42" i="188" s="1"/>
  <c r="B45" i="188" s="1"/>
  <c r="B48" i="188" s="1"/>
  <c r="B55" i="188" s="1"/>
  <c r="B58" i="188" s="1"/>
  <c r="B61" i="188" s="1"/>
  <c r="B64" i="188" s="1"/>
  <c r="B67" i="188" s="1"/>
  <c r="B70" i="188" s="1"/>
  <c r="B73" i="188" s="1"/>
  <c r="B76" i="188" s="1"/>
  <c r="B79" i="188" s="1"/>
  <c r="B82" i="188" s="1"/>
  <c r="B85" i="188" s="1"/>
  <c r="B88" i="188" s="1"/>
  <c r="B91" i="188" s="1"/>
  <c r="B94" i="188" s="1"/>
  <c r="B97" i="188" s="1"/>
  <c r="B100" i="188" s="1"/>
  <c r="B103" i="188" s="1"/>
  <c r="B8" i="188"/>
  <c r="B11" i="188" s="1"/>
  <c r="B14" i="188" s="1"/>
  <c r="B17" i="188" s="1"/>
  <c r="B20" i="188" s="1"/>
  <c r="B23" i="188" s="1"/>
  <c r="B26" i="188" s="1"/>
  <c r="B29" i="188" s="1"/>
  <c r="B32" i="188" s="1"/>
  <c r="B35" i="188" s="1"/>
  <c r="B38" i="188" s="1"/>
  <c r="B41" i="188" s="1"/>
  <c r="B44" i="188" s="1"/>
  <c r="B47" i="188" s="1"/>
  <c r="B54" i="188" s="1"/>
  <c r="B57" i="188" s="1"/>
  <c r="B60" i="188" s="1"/>
  <c r="B63" i="188" s="1"/>
  <c r="B66" i="188" s="1"/>
  <c r="B69" i="188" s="1"/>
  <c r="B72" i="188" s="1"/>
  <c r="B75" i="188" s="1"/>
  <c r="B78" i="188" s="1"/>
  <c r="B81" i="188" s="1"/>
  <c r="B84" i="188" s="1"/>
  <c r="B87" i="188" s="1"/>
  <c r="B90" i="188" s="1"/>
  <c r="B93" i="188" s="1"/>
  <c r="B96" i="188" s="1"/>
  <c r="B99" i="188" s="1"/>
  <c r="B102" i="188" s="1"/>
  <c r="B7" i="188"/>
  <c r="B6" i="188"/>
  <c r="B5" i="188"/>
  <c r="AJ4" i="188"/>
  <c r="AG4" i="188"/>
  <c r="AF4" i="188"/>
  <c r="AE4" i="188"/>
  <c r="AD4" i="188"/>
  <c r="AC4" i="188"/>
  <c r="AB4" i="188"/>
  <c r="AA4" i="188"/>
  <c r="Z4" i="188"/>
  <c r="Y4" i="188"/>
  <c r="X4" i="188"/>
  <c r="W4" i="188"/>
  <c r="V4" i="188"/>
  <c r="U4" i="188"/>
  <c r="T4" i="188"/>
  <c r="S4" i="188"/>
  <c r="R4" i="188"/>
  <c r="Q4" i="188"/>
  <c r="P4" i="188"/>
  <c r="O4" i="188"/>
  <c r="N4" i="188"/>
  <c r="AK3" i="188"/>
  <c r="AJ3" i="188"/>
  <c r="AI3" i="188"/>
  <c r="AH3" i="188"/>
  <c r="AF3" i="188"/>
  <c r="AD3" i="188"/>
  <c r="AB3" i="188"/>
  <c r="AA3" i="188"/>
  <c r="Z3" i="188"/>
  <c r="X3" i="188"/>
  <c r="W3" i="188"/>
  <c r="V3" i="188"/>
  <c r="U3" i="188"/>
  <c r="T3" i="188"/>
  <c r="R3" i="188"/>
  <c r="P3" i="188"/>
  <c r="O3" i="188"/>
  <c r="N3" i="188"/>
  <c r="M3" i="188"/>
  <c r="L3" i="188"/>
  <c r="K3" i="188"/>
  <c r="J3" i="188"/>
  <c r="I3" i="188"/>
  <c r="H3" i="188"/>
  <c r="G3" i="188"/>
  <c r="F3" i="188"/>
  <c r="B10" i="187"/>
  <c r="B13" i="187" s="1"/>
  <c r="B16" i="187" s="1"/>
  <c r="B19" i="187" s="1"/>
  <c r="B22" i="187" s="1"/>
  <c r="B25" i="187" s="1"/>
  <c r="B28" i="187" s="1"/>
  <c r="B31" i="187" s="1"/>
  <c r="B34" i="187" s="1"/>
  <c r="B37" i="187" s="1"/>
  <c r="B40" i="187" s="1"/>
  <c r="B43" i="187" s="1"/>
  <c r="B46" i="187" s="1"/>
  <c r="B49" i="187" s="1"/>
  <c r="B9" i="187"/>
  <c r="B12" i="187" s="1"/>
  <c r="B15" i="187" s="1"/>
  <c r="B18" i="187" s="1"/>
  <c r="B21" i="187" s="1"/>
  <c r="B24" i="187" s="1"/>
  <c r="B27" i="187" s="1"/>
  <c r="B30" i="187" s="1"/>
  <c r="B33" i="187" s="1"/>
  <c r="B36" i="187" s="1"/>
  <c r="B39" i="187" s="1"/>
  <c r="B42" i="187" s="1"/>
  <c r="B45" i="187" s="1"/>
  <c r="B48" i="187" s="1"/>
  <c r="B8" i="187"/>
  <c r="B11" i="187" s="1"/>
  <c r="B14" i="187" s="1"/>
  <c r="B17" i="187" s="1"/>
  <c r="B20" i="187" s="1"/>
  <c r="B23" i="187" s="1"/>
  <c r="B26" i="187" s="1"/>
  <c r="B29" i="187" s="1"/>
  <c r="B32" i="187" s="1"/>
  <c r="B35" i="187" s="1"/>
  <c r="B38" i="187" s="1"/>
  <c r="B41" i="187" s="1"/>
  <c r="B44" i="187" s="1"/>
  <c r="B47" i="187" s="1"/>
  <c r="B7" i="187"/>
  <c r="B6" i="187"/>
  <c r="B5" i="187"/>
  <c r="AJ4" i="187"/>
  <c r="AG4" i="187"/>
  <c r="AF4" i="187"/>
  <c r="AE4" i="187"/>
  <c r="AD4" i="187"/>
  <c r="AC4" i="187"/>
  <c r="AB4" i="187"/>
  <c r="AA4" i="187"/>
  <c r="Z4" i="187"/>
  <c r="Y4" i="187"/>
  <c r="X4" i="187"/>
  <c r="W4" i="187"/>
  <c r="V4" i="187"/>
  <c r="U4" i="187"/>
  <c r="T4" i="187"/>
  <c r="S4" i="187"/>
  <c r="R4" i="187"/>
  <c r="Q4" i="187"/>
  <c r="P4" i="187"/>
  <c r="O4" i="187"/>
  <c r="N4" i="187"/>
  <c r="AK3" i="187"/>
  <c r="AJ3" i="187"/>
  <c r="AI3" i="187"/>
  <c r="AH3" i="187"/>
  <c r="AF3" i="187"/>
  <c r="AD3" i="187"/>
  <c r="AB3" i="187"/>
  <c r="AA3" i="187"/>
  <c r="Z3" i="187"/>
  <c r="X3" i="187"/>
  <c r="W3" i="187"/>
  <c r="V3" i="187"/>
  <c r="U3" i="187"/>
  <c r="T3" i="187"/>
  <c r="R3" i="187"/>
  <c r="P3" i="187"/>
  <c r="O3" i="187"/>
  <c r="N3" i="187"/>
  <c r="M3" i="187"/>
  <c r="L3" i="187"/>
  <c r="K3" i="187"/>
  <c r="J3" i="187"/>
  <c r="I3" i="187"/>
  <c r="H3" i="187"/>
  <c r="G3" i="187"/>
  <c r="F3" i="187"/>
  <c r="B10" i="186"/>
  <c r="B13" i="186" s="1"/>
  <c r="B16" i="186" s="1"/>
  <c r="B19" i="186" s="1"/>
  <c r="B22" i="186" s="1"/>
  <c r="B25" i="186" s="1"/>
  <c r="B28" i="186" s="1"/>
  <c r="B31" i="186" s="1"/>
  <c r="B34" i="186" s="1"/>
  <c r="B37" i="186" s="1"/>
  <c r="B40" i="186" s="1"/>
  <c r="B43" i="186" s="1"/>
  <c r="B46" i="186" s="1"/>
  <c r="B49" i="186" s="1"/>
  <c r="B9" i="186"/>
  <c r="B12" i="186" s="1"/>
  <c r="B15" i="186" s="1"/>
  <c r="B18" i="186" s="1"/>
  <c r="B21" i="186" s="1"/>
  <c r="B24" i="186" s="1"/>
  <c r="B27" i="186" s="1"/>
  <c r="B30" i="186" s="1"/>
  <c r="B33" i="186" s="1"/>
  <c r="B36" i="186" s="1"/>
  <c r="B39" i="186" s="1"/>
  <c r="B42" i="186" s="1"/>
  <c r="B45" i="186" s="1"/>
  <c r="B48" i="186" s="1"/>
  <c r="B8" i="186"/>
  <c r="B11" i="186" s="1"/>
  <c r="B14" i="186" s="1"/>
  <c r="B17" i="186" s="1"/>
  <c r="B20" i="186" s="1"/>
  <c r="B23" i="186" s="1"/>
  <c r="B26" i="186" s="1"/>
  <c r="B29" i="186" s="1"/>
  <c r="B32" i="186" s="1"/>
  <c r="B35" i="186" s="1"/>
  <c r="B38" i="186" s="1"/>
  <c r="B41" i="186" s="1"/>
  <c r="B44" i="186" s="1"/>
  <c r="B47" i="186" s="1"/>
  <c r="B7" i="186"/>
  <c r="B6" i="186"/>
  <c r="B5" i="186"/>
  <c r="AJ4" i="186"/>
  <c r="AG4" i="186"/>
  <c r="AF4" i="186"/>
  <c r="AE4" i="186"/>
  <c r="AD4" i="186"/>
  <c r="AC4" i="186"/>
  <c r="AB4" i="186"/>
  <c r="AA4" i="186"/>
  <c r="Z4" i="186"/>
  <c r="Y4" i="186"/>
  <c r="X4" i="186"/>
  <c r="W4" i="186"/>
  <c r="V4" i="186"/>
  <c r="U4" i="186"/>
  <c r="T4" i="186"/>
  <c r="S4" i="186"/>
  <c r="R4" i="186"/>
  <c r="Q4" i="186"/>
  <c r="P4" i="186"/>
  <c r="O4" i="186"/>
  <c r="N4" i="186"/>
  <c r="AK3" i="186"/>
  <c r="AJ3" i="186"/>
  <c r="AI3" i="186"/>
  <c r="AH3" i="186"/>
  <c r="AF3" i="186"/>
  <c r="AD3" i="186"/>
  <c r="AB3" i="186"/>
  <c r="AA3" i="186"/>
  <c r="Z3" i="186"/>
  <c r="X3" i="186"/>
  <c r="W3" i="186"/>
  <c r="V3" i="186"/>
  <c r="U3" i="186"/>
  <c r="T3" i="186"/>
  <c r="R3" i="186"/>
  <c r="P3" i="186"/>
  <c r="O3" i="186"/>
  <c r="N3" i="186"/>
  <c r="M3" i="186"/>
  <c r="L3" i="186"/>
  <c r="K3" i="186"/>
  <c r="J3" i="186"/>
  <c r="I3" i="186"/>
  <c r="H3" i="186"/>
  <c r="G3" i="186"/>
  <c r="F3" i="186"/>
  <c r="B10" i="185"/>
  <c r="B13" i="185" s="1"/>
  <c r="B16" i="185" s="1"/>
  <c r="B19" i="185" s="1"/>
  <c r="B22" i="185" s="1"/>
  <c r="B25" i="185" s="1"/>
  <c r="B28" i="185" s="1"/>
  <c r="B31" i="185" s="1"/>
  <c r="B34" i="185" s="1"/>
  <c r="B37" i="185" s="1"/>
  <c r="B40" i="185" s="1"/>
  <c r="B43" i="185" s="1"/>
  <c r="B46" i="185" s="1"/>
  <c r="B49" i="185" s="1"/>
  <c r="B9" i="185"/>
  <c r="B12" i="185" s="1"/>
  <c r="B15" i="185" s="1"/>
  <c r="B18" i="185" s="1"/>
  <c r="B21" i="185" s="1"/>
  <c r="B24" i="185" s="1"/>
  <c r="B27" i="185" s="1"/>
  <c r="B30" i="185" s="1"/>
  <c r="B33" i="185" s="1"/>
  <c r="B36" i="185" s="1"/>
  <c r="B39" i="185" s="1"/>
  <c r="B42" i="185" s="1"/>
  <c r="B45" i="185" s="1"/>
  <c r="B48" i="185" s="1"/>
  <c r="B8" i="185"/>
  <c r="B11" i="185" s="1"/>
  <c r="B14" i="185" s="1"/>
  <c r="B17" i="185" s="1"/>
  <c r="B20" i="185" s="1"/>
  <c r="B23" i="185" s="1"/>
  <c r="B26" i="185" s="1"/>
  <c r="B29" i="185" s="1"/>
  <c r="B32" i="185" s="1"/>
  <c r="B35" i="185" s="1"/>
  <c r="B38" i="185" s="1"/>
  <c r="B41" i="185" s="1"/>
  <c r="B44" i="185" s="1"/>
  <c r="B47" i="185" s="1"/>
  <c r="B7" i="185"/>
  <c r="B6" i="185"/>
  <c r="B5" i="185"/>
  <c r="AJ4" i="185"/>
  <c r="AG4" i="185"/>
  <c r="AF4" i="185"/>
  <c r="AE4" i="185"/>
  <c r="AD4" i="185"/>
  <c r="AC4" i="185"/>
  <c r="AB4" i="185"/>
  <c r="AA4" i="185"/>
  <c r="Z4" i="185"/>
  <c r="Y4" i="185"/>
  <c r="X4" i="185"/>
  <c r="W4" i="185"/>
  <c r="V4" i="185"/>
  <c r="U4" i="185"/>
  <c r="T4" i="185"/>
  <c r="S4" i="185"/>
  <c r="R4" i="185"/>
  <c r="Q4" i="185"/>
  <c r="P4" i="185"/>
  <c r="O4" i="185"/>
  <c r="N4" i="185"/>
  <c r="AK3" i="185"/>
  <c r="AJ3" i="185"/>
  <c r="AI3" i="185"/>
  <c r="AH3" i="185"/>
  <c r="AF3" i="185"/>
  <c r="AD3" i="185"/>
  <c r="AB3" i="185"/>
  <c r="AA3" i="185"/>
  <c r="Z3" i="185"/>
  <c r="X3" i="185"/>
  <c r="W3" i="185"/>
  <c r="V3" i="185"/>
  <c r="U3" i="185"/>
  <c r="T3" i="185"/>
  <c r="R3" i="185"/>
  <c r="P3" i="185"/>
  <c r="O3" i="185"/>
  <c r="N3" i="185"/>
  <c r="M3" i="185"/>
  <c r="L3" i="185"/>
  <c r="K3" i="185"/>
  <c r="J3" i="185"/>
  <c r="I3" i="185"/>
  <c r="H3" i="185"/>
  <c r="G3" i="185"/>
  <c r="F3" i="185"/>
  <c r="B10" i="184"/>
  <c r="B13" i="184" s="1"/>
  <c r="B16" i="184" s="1"/>
  <c r="B19" i="184" s="1"/>
  <c r="B22" i="184" s="1"/>
  <c r="B25" i="184" s="1"/>
  <c r="B28" i="184" s="1"/>
  <c r="B31" i="184" s="1"/>
  <c r="B34" i="184" s="1"/>
  <c r="B37" i="184" s="1"/>
  <c r="B40" i="184" s="1"/>
  <c r="B43" i="184" s="1"/>
  <c r="B46" i="184" s="1"/>
  <c r="B49" i="184" s="1"/>
  <c r="B9" i="184"/>
  <c r="B12" i="184" s="1"/>
  <c r="B15" i="184" s="1"/>
  <c r="B18" i="184" s="1"/>
  <c r="B21" i="184" s="1"/>
  <c r="B24" i="184" s="1"/>
  <c r="B27" i="184" s="1"/>
  <c r="B30" i="184" s="1"/>
  <c r="B33" i="184" s="1"/>
  <c r="B36" i="184" s="1"/>
  <c r="B39" i="184" s="1"/>
  <c r="B42" i="184" s="1"/>
  <c r="B45" i="184" s="1"/>
  <c r="B48" i="184" s="1"/>
  <c r="B8" i="184"/>
  <c r="B11" i="184" s="1"/>
  <c r="B14" i="184" s="1"/>
  <c r="B17" i="184" s="1"/>
  <c r="B20" i="184" s="1"/>
  <c r="B23" i="184" s="1"/>
  <c r="B26" i="184" s="1"/>
  <c r="B29" i="184" s="1"/>
  <c r="B32" i="184" s="1"/>
  <c r="B35" i="184" s="1"/>
  <c r="B38" i="184" s="1"/>
  <c r="B41" i="184" s="1"/>
  <c r="B44" i="184" s="1"/>
  <c r="B47" i="184" s="1"/>
  <c r="B7" i="184"/>
  <c r="B6" i="184"/>
  <c r="B5" i="184"/>
  <c r="AJ4" i="184"/>
  <c r="AG4" i="184"/>
  <c r="AF4" i="184"/>
  <c r="AE4" i="184"/>
  <c r="AD4" i="184"/>
  <c r="AC4" i="184"/>
  <c r="AB4" i="184"/>
  <c r="AA4" i="184"/>
  <c r="Z4" i="184"/>
  <c r="Y4" i="184"/>
  <c r="X4" i="184"/>
  <c r="W4" i="184"/>
  <c r="V4" i="184"/>
  <c r="U4" i="184"/>
  <c r="T4" i="184"/>
  <c r="S4" i="184"/>
  <c r="R4" i="184"/>
  <c r="Q4" i="184"/>
  <c r="P4" i="184"/>
  <c r="O4" i="184"/>
  <c r="N4" i="184"/>
  <c r="AK3" i="184"/>
  <c r="AJ3" i="184"/>
  <c r="AI3" i="184"/>
  <c r="AH3" i="184"/>
  <c r="AF3" i="184"/>
  <c r="AD3" i="184"/>
  <c r="AB3" i="184"/>
  <c r="AA3" i="184"/>
  <c r="Z3" i="184"/>
  <c r="X3" i="184"/>
  <c r="W3" i="184"/>
  <c r="V3" i="184"/>
  <c r="U3" i="184"/>
  <c r="T3" i="184"/>
  <c r="R3" i="184"/>
  <c r="P3" i="184"/>
  <c r="O3" i="184"/>
  <c r="N3" i="184"/>
  <c r="M3" i="184"/>
  <c r="L3" i="184"/>
  <c r="K3" i="184"/>
  <c r="J3" i="184"/>
  <c r="I3" i="184"/>
  <c r="H3" i="184"/>
  <c r="G3" i="184"/>
  <c r="F3" i="184"/>
  <c r="B10" i="183"/>
  <c r="B13" i="183" s="1"/>
  <c r="B16" i="183" s="1"/>
  <c r="B19" i="183" s="1"/>
  <c r="B22" i="183" s="1"/>
  <c r="B25" i="183" s="1"/>
  <c r="B28" i="183" s="1"/>
  <c r="B31" i="183" s="1"/>
  <c r="B34" i="183" s="1"/>
  <c r="B37" i="183" s="1"/>
  <c r="B40" i="183" s="1"/>
  <c r="B43" i="183" s="1"/>
  <c r="B46" i="183" s="1"/>
  <c r="B49" i="183" s="1"/>
  <c r="B9" i="183"/>
  <c r="B12" i="183" s="1"/>
  <c r="B15" i="183" s="1"/>
  <c r="B18" i="183" s="1"/>
  <c r="B21" i="183" s="1"/>
  <c r="B24" i="183" s="1"/>
  <c r="B27" i="183" s="1"/>
  <c r="B30" i="183" s="1"/>
  <c r="B33" i="183" s="1"/>
  <c r="B36" i="183" s="1"/>
  <c r="B39" i="183" s="1"/>
  <c r="B42" i="183" s="1"/>
  <c r="B45" i="183" s="1"/>
  <c r="B48" i="183" s="1"/>
  <c r="B8" i="183"/>
  <c r="B11" i="183" s="1"/>
  <c r="B14" i="183" s="1"/>
  <c r="B17" i="183" s="1"/>
  <c r="B20" i="183" s="1"/>
  <c r="B23" i="183" s="1"/>
  <c r="B26" i="183" s="1"/>
  <c r="B29" i="183" s="1"/>
  <c r="B32" i="183" s="1"/>
  <c r="B35" i="183" s="1"/>
  <c r="B38" i="183" s="1"/>
  <c r="B41" i="183" s="1"/>
  <c r="B44" i="183" s="1"/>
  <c r="B47" i="183" s="1"/>
  <c r="B7" i="183"/>
  <c r="B6" i="183"/>
  <c r="B5" i="183"/>
  <c r="AJ4" i="183"/>
  <c r="AG4" i="183"/>
  <c r="AF4" i="183"/>
  <c r="AE4" i="183"/>
  <c r="AD4" i="183"/>
  <c r="AC4" i="183"/>
  <c r="AB4" i="183"/>
  <c r="AA4" i="183"/>
  <c r="Z4" i="183"/>
  <c r="Y4" i="183"/>
  <c r="X4" i="183"/>
  <c r="W4" i="183"/>
  <c r="V4" i="183"/>
  <c r="U4" i="183"/>
  <c r="T4" i="183"/>
  <c r="S4" i="183"/>
  <c r="R4" i="183"/>
  <c r="Q4" i="183"/>
  <c r="P4" i="183"/>
  <c r="O4" i="183"/>
  <c r="N4" i="183"/>
  <c r="AK3" i="183"/>
  <c r="AJ3" i="183"/>
  <c r="AI3" i="183"/>
  <c r="AH3" i="183"/>
  <c r="AF3" i="183"/>
  <c r="AD3" i="183"/>
  <c r="AB3" i="183"/>
  <c r="AA3" i="183"/>
  <c r="Z3" i="183"/>
  <c r="X3" i="183"/>
  <c r="W3" i="183"/>
  <c r="V3" i="183"/>
  <c r="U3" i="183"/>
  <c r="T3" i="183"/>
  <c r="R3" i="183"/>
  <c r="P3" i="183"/>
  <c r="O3" i="183"/>
  <c r="N3" i="183"/>
  <c r="M3" i="183"/>
  <c r="L3" i="183"/>
  <c r="K3" i="183"/>
  <c r="J3" i="183"/>
  <c r="I3" i="183"/>
  <c r="H3" i="183"/>
  <c r="G3" i="183"/>
  <c r="F3" i="183"/>
  <c r="B10" i="182"/>
  <c r="B13" i="182" s="1"/>
  <c r="B16" i="182" s="1"/>
  <c r="B19" i="182" s="1"/>
  <c r="B22" i="182" s="1"/>
  <c r="B25" i="182" s="1"/>
  <c r="B28" i="182" s="1"/>
  <c r="B31" i="182" s="1"/>
  <c r="B34" i="182" s="1"/>
  <c r="B37" i="182" s="1"/>
  <c r="B40" i="182" s="1"/>
  <c r="B43" i="182" s="1"/>
  <c r="B46" i="182" s="1"/>
  <c r="B49" i="182" s="1"/>
  <c r="B9" i="182"/>
  <c r="B12" i="182" s="1"/>
  <c r="B15" i="182" s="1"/>
  <c r="B18" i="182" s="1"/>
  <c r="B21" i="182" s="1"/>
  <c r="B24" i="182" s="1"/>
  <c r="B27" i="182" s="1"/>
  <c r="B30" i="182" s="1"/>
  <c r="B33" i="182" s="1"/>
  <c r="B36" i="182" s="1"/>
  <c r="B39" i="182" s="1"/>
  <c r="B42" i="182" s="1"/>
  <c r="B45" i="182" s="1"/>
  <c r="B48" i="182" s="1"/>
  <c r="B8" i="182"/>
  <c r="B11" i="182" s="1"/>
  <c r="B14" i="182" s="1"/>
  <c r="B17" i="182" s="1"/>
  <c r="B20" i="182" s="1"/>
  <c r="B23" i="182" s="1"/>
  <c r="B26" i="182" s="1"/>
  <c r="B29" i="182" s="1"/>
  <c r="B32" i="182" s="1"/>
  <c r="B35" i="182" s="1"/>
  <c r="B38" i="182" s="1"/>
  <c r="B41" i="182" s="1"/>
  <c r="B44" i="182" s="1"/>
  <c r="B47" i="182" s="1"/>
  <c r="B7" i="182"/>
  <c r="B6" i="182"/>
  <c r="B5" i="182"/>
  <c r="AJ4" i="182"/>
  <c r="AG4" i="182"/>
  <c r="AF4" i="182"/>
  <c r="AE4" i="182"/>
  <c r="AD4" i="182"/>
  <c r="AC4" i="182"/>
  <c r="AB4" i="182"/>
  <c r="AA4" i="182"/>
  <c r="Z4" i="182"/>
  <c r="Y4" i="182"/>
  <c r="X4" i="182"/>
  <c r="W4" i="182"/>
  <c r="V4" i="182"/>
  <c r="U4" i="182"/>
  <c r="T4" i="182"/>
  <c r="S4" i="182"/>
  <c r="R4" i="182"/>
  <c r="Q4" i="182"/>
  <c r="P4" i="182"/>
  <c r="O4" i="182"/>
  <c r="N4" i="182"/>
  <c r="AK3" i="182"/>
  <c r="AJ3" i="182"/>
  <c r="AI3" i="182"/>
  <c r="AH3" i="182"/>
  <c r="AF3" i="182"/>
  <c r="AD3" i="182"/>
  <c r="AB3" i="182"/>
  <c r="AA3" i="182"/>
  <c r="Z3" i="182"/>
  <c r="X3" i="182"/>
  <c r="W3" i="182"/>
  <c r="V3" i="182"/>
  <c r="U3" i="182"/>
  <c r="T3" i="182"/>
  <c r="R3" i="182"/>
  <c r="P3" i="182"/>
  <c r="O3" i="182"/>
  <c r="N3" i="182"/>
  <c r="M3" i="182"/>
  <c r="L3" i="182"/>
  <c r="K3" i="182"/>
  <c r="J3" i="182"/>
  <c r="I3" i="182"/>
  <c r="H3" i="182"/>
  <c r="G3" i="182"/>
  <c r="F3" i="182"/>
  <c r="B10" i="181"/>
  <c r="B13" i="181" s="1"/>
  <c r="B16" i="181" s="1"/>
  <c r="B19" i="181" s="1"/>
  <c r="B22" i="181" s="1"/>
  <c r="B25" i="181" s="1"/>
  <c r="B28" i="181" s="1"/>
  <c r="B31" i="181" s="1"/>
  <c r="B34" i="181" s="1"/>
  <c r="B37" i="181" s="1"/>
  <c r="B40" i="181" s="1"/>
  <c r="B43" i="181" s="1"/>
  <c r="B46" i="181" s="1"/>
  <c r="B49" i="181" s="1"/>
  <c r="B9" i="181"/>
  <c r="B12" i="181" s="1"/>
  <c r="B15" i="181" s="1"/>
  <c r="B18" i="181" s="1"/>
  <c r="B21" i="181" s="1"/>
  <c r="B24" i="181" s="1"/>
  <c r="B27" i="181" s="1"/>
  <c r="B30" i="181" s="1"/>
  <c r="B33" i="181" s="1"/>
  <c r="B36" i="181" s="1"/>
  <c r="B39" i="181" s="1"/>
  <c r="B42" i="181" s="1"/>
  <c r="B45" i="181" s="1"/>
  <c r="B48" i="181" s="1"/>
  <c r="B8" i="181"/>
  <c r="B11" i="181" s="1"/>
  <c r="B14" i="181" s="1"/>
  <c r="B17" i="181" s="1"/>
  <c r="B20" i="181" s="1"/>
  <c r="B23" i="181" s="1"/>
  <c r="B26" i="181" s="1"/>
  <c r="B29" i="181" s="1"/>
  <c r="B32" i="181" s="1"/>
  <c r="B35" i="181" s="1"/>
  <c r="B38" i="181" s="1"/>
  <c r="B41" i="181" s="1"/>
  <c r="B44" i="181" s="1"/>
  <c r="B47" i="181" s="1"/>
  <c r="B7" i="181"/>
  <c r="B6" i="181"/>
  <c r="B5" i="181"/>
  <c r="AJ4" i="181"/>
  <c r="AG4" i="181"/>
  <c r="AF4" i="181"/>
  <c r="AE4" i="181"/>
  <c r="AD4" i="181"/>
  <c r="AC4" i="181"/>
  <c r="AB4" i="181"/>
  <c r="AA4" i="181"/>
  <c r="Z4" i="181"/>
  <c r="Y4" i="181"/>
  <c r="X4" i="181"/>
  <c r="W4" i="181"/>
  <c r="V4" i="181"/>
  <c r="U4" i="181"/>
  <c r="T4" i="181"/>
  <c r="S4" i="181"/>
  <c r="R4" i="181"/>
  <c r="Q4" i="181"/>
  <c r="P4" i="181"/>
  <c r="O4" i="181"/>
  <c r="N4" i="181"/>
  <c r="AK3" i="181"/>
  <c r="AJ3" i="181"/>
  <c r="AI3" i="181"/>
  <c r="AH3" i="181"/>
  <c r="AF3" i="181"/>
  <c r="AD3" i="181"/>
  <c r="AB3" i="181"/>
  <c r="AA3" i="181"/>
  <c r="Z3" i="181"/>
  <c r="X3" i="181"/>
  <c r="W3" i="181"/>
  <c r="V3" i="181"/>
  <c r="U3" i="181"/>
  <c r="T3" i="181"/>
  <c r="R3" i="181"/>
  <c r="P3" i="181"/>
  <c r="O3" i="181"/>
  <c r="N3" i="181"/>
  <c r="M3" i="181"/>
  <c r="L3" i="181"/>
  <c r="K3" i="181"/>
  <c r="J3" i="181"/>
  <c r="I3" i="181"/>
  <c r="H3" i="181"/>
  <c r="G3" i="181"/>
  <c r="F3" i="181"/>
  <c r="AJ53" i="180"/>
  <c r="AG53" i="180"/>
  <c r="AF53" i="180"/>
  <c r="AE53" i="180"/>
  <c r="AD53" i="180"/>
  <c r="AC53" i="180"/>
  <c r="AB53" i="180"/>
  <c r="AA53" i="180"/>
  <c r="Z53" i="180"/>
  <c r="Y53" i="180"/>
  <c r="X53" i="180"/>
  <c r="W53" i="180"/>
  <c r="V53" i="180"/>
  <c r="U53" i="180"/>
  <c r="T53" i="180"/>
  <c r="S53" i="180"/>
  <c r="R53" i="180"/>
  <c r="Q53" i="180"/>
  <c r="P53" i="180"/>
  <c r="O53" i="180"/>
  <c r="N53" i="180"/>
  <c r="AK52" i="180"/>
  <c r="AJ52" i="180"/>
  <c r="AI52" i="180"/>
  <c r="AH52" i="180"/>
  <c r="AF52" i="180"/>
  <c r="AD52" i="180"/>
  <c r="AB52" i="180"/>
  <c r="AA52" i="180"/>
  <c r="Z52" i="180"/>
  <c r="X52" i="180"/>
  <c r="W52" i="180"/>
  <c r="V52" i="180"/>
  <c r="U52" i="180"/>
  <c r="T52" i="180"/>
  <c r="R52" i="180"/>
  <c r="P52" i="180"/>
  <c r="O52" i="180"/>
  <c r="N52" i="180"/>
  <c r="M52" i="180"/>
  <c r="L52" i="180"/>
  <c r="K52" i="180"/>
  <c r="J52" i="180"/>
  <c r="I52" i="180"/>
  <c r="H52" i="180"/>
  <c r="G52" i="180"/>
  <c r="F52" i="180"/>
  <c r="B10" i="180"/>
  <c r="B13" i="180" s="1"/>
  <c r="B16" i="180" s="1"/>
  <c r="B19" i="180" s="1"/>
  <c r="B22" i="180" s="1"/>
  <c r="B25" i="180" s="1"/>
  <c r="B28" i="180" s="1"/>
  <c r="B31" i="180" s="1"/>
  <c r="B34" i="180" s="1"/>
  <c r="B37" i="180" s="1"/>
  <c r="B40" i="180" s="1"/>
  <c r="B43" i="180" s="1"/>
  <c r="B46" i="180" s="1"/>
  <c r="B49" i="180" s="1"/>
  <c r="B56" i="180" s="1"/>
  <c r="B59" i="180" s="1"/>
  <c r="B62" i="180" s="1"/>
  <c r="B65" i="180" s="1"/>
  <c r="B68" i="180" s="1"/>
  <c r="B71" i="180" s="1"/>
  <c r="B74" i="180" s="1"/>
  <c r="B77" i="180" s="1"/>
  <c r="B80" i="180" s="1"/>
  <c r="B83" i="180" s="1"/>
  <c r="B86" i="180" s="1"/>
  <c r="B89" i="180" s="1"/>
  <c r="B92" i="180" s="1"/>
  <c r="B95" i="180" s="1"/>
  <c r="B98" i="180" s="1"/>
  <c r="B101" i="180" s="1"/>
  <c r="B104" i="180" s="1"/>
  <c r="B9" i="180"/>
  <c r="B12" i="180" s="1"/>
  <c r="B15" i="180" s="1"/>
  <c r="B18" i="180" s="1"/>
  <c r="B21" i="180" s="1"/>
  <c r="B24" i="180" s="1"/>
  <c r="B27" i="180" s="1"/>
  <c r="B30" i="180" s="1"/>
  <c r="B33" i="180" s="1"/>
  <c r="B36" i="180" s="1"/>
  <c r="B39" i="180" s="1"/>
  <c r="B42" i="180" s="1"/>
  <c r="B45" i="180" s="1"/>
  <c r="B48" i="180" s="1"/>
  <c r="B55" i="180" s="1"/>
  <c r="B58" i="180" s="1"/>
  <c r="B61" i="180" s="1"/>
  <c r="B64" i="180" s="1"/>
  <c r="B67" i="180" s="1"/>
  <c r="B70" i="180" s="1"/>
  <c r="B73" i="180" s="1"/>
  <c r="B76" i="180" s="1"/>
  <c r="B79" i="180" s="1"/>
  <c r="B82" i="180" s="1"/>
  <c r="B85" i="180" s="1"/>
  <c r="B88" i="180" s="1"/>
  <c r="B91" i="180" s="1"/>
  <c r="B94" i="180" s="1"/>
  <c r="B97" i="180" s="1"/>
  <c r="B100" i="180" s="1"/>
  <c r="B103" i="180" s="1"/>
  <c r="B8" i="180"/>
  <c r="B11" i="180" s="1"/>
  <c r="B14" i="180" s="1"/>
  <c r="B17" i="180" s="1"/>
  <c r="B20" i="180" s="1"/>
  <c r="B23" i="180" s="1"/>
  <c r="B26" i="180" s="1"/>
  <c r="B29" i="180" s="1"/>
  <c r="B32" i="180" s="1"/>
  <c r="B35" i="180" s="1"/>
  <c r="B38" i="180" s="1"/>
  <c r="B41" i="180" s="1"/>
  <c r="B44" i="180" s="1"/>
  <c r="B47" i="180" s="1"/>
  <c r="B54" i="180" s="1"/>
  <c r="B57" i="180" s="1"/>
  <c r="B60" i="180" s="1"/>
  <c r="B63" i="180" s="1"/>
  <c r="B66" i="180" s="1"/>
  <c r="B69" i="180" s="1"/>
  <c r="B72" i="180" s="1"/>
  <c r="B75" i="180" s="1"/>
  <c r="B78" i="180" s="1"/>
  <c r="B81" i="180" s="1"/>
  <c r="B84" i="180" s="1"/>
  <c r="B87" i="180" s="1"/>
  <c r="B90" i="180" s="1"/>
  <c r="B93" i="180" s="1"/>
  <c r="B96" i="180" s="1"/>
  <c r="B99" i="180" s="1"/>
  <c r="B102" i="180" s="1"/>
  <c r="B7" i="180"/>
  <c r="B6" i="180"/>
  <c r="B5" i="180"/>
  <c r="AJ4" i="180"/>
  <c r="AG4" i="180"/>
  <c r="AF4" i="180"/>
  <c r="AE4" i="180"/>
  <c r="AD4" i="180"/>
  <c r="AC4" i="180"/>
  <c r="AB4" i="180"/>
  <c r="AA4" i="180"/>
  <c r="Z4" i="180"/>
  <c r="Y4" i="180"/>
  <c r="X4" i="180"/>
  <c r="W4" i="180"/>
  <c r="V4" i="180"/>
  <c r="U4" i="180"/>
  <c r="T4" i="180"/>
  <c r="S4" i="180"/>
  <c r="R4" i="180"/>
  <c r="Q4" i="180"/>
  <c r="P4" i="180"/>
  <c r="O4" i="180"/>
  <c r="N4" i="180"/>
  <c r="AK3" i="180"/>
  <c r="AJ3" i="180"/>
  <c r="AI3" i="180"/>
  <c r="AH3" i="180"/>
  <c r="AF3" i="180"/>
  <c r="AD3" i="180"/>
  <c r="AB3" i="180"/>
  <c r="AA3" i="180"/>
  <c r="Z3" i="180"/>
  <c r="X3" i="180"/>
  <c r="W3" i="180"/>
  <c r="V3" i="180"/>
  <c r="U3" i="180"/>
  <c r="T3" i="180"/>
  <c r="R3" i="180"/>
  <c r="P3" i="180"/>
  <c r="O3" i="180"/>
  <c r="N3" i="180"/>
  <c r="M3" i="180"/>
  <c r="L3" i="180"/>
  <c r="K3" i="180"/>
  <c r="J3" i="180"/>
  <c r="I3" i="180"/>
  <c r="H3" i="180"/>
  <c r="G3" i="180"/>
  <c r="F3" i="180"/>
  <c r="B10" i="179"/>
  <c r="B13" i="179" s="1"/>
  <c r="B16" i="179" s="1"/>
  <c r="B19" i="179" s="1"/>
  <c r="B22" i="179" s="1"/>
  <c r="B25" i="179" s="1"/>
  <c r="B28" i="179" s="1"/>
  <c r="B31" i="179" s="1"/>
  <c r="B34" i="179" s="1"/>
  <c r="B37" i="179" s="1"/>
  <c r="B40" i="179" s="1"/>
  <c r="B43" i="179" s="1"/>
  <c r="B46" i="179" s="1"/>
  <c r="B49" i="179" s="1"/>
  <c r="B9" i="179"/>
  <c r="B12" i="179" s="1"/>
  <c r="B15" i="179" s="1"/>
  <c r="B18" i="179" s="1"/>
  <c r="B21" i="179" s="1"/>
  <c r="B24" i="179" s="1"/>
  <c r="B27" i="179" s="1"/>
  <c r="B30" i="179" s="1"/>
  <c r="B33" i="179" s="1"/>
  <c r="B36" i="179" s="1"/>
  <c r="B39" i="179" s="1"/>
  <c r="B42" i="179" s="1"/>
  <c r="B45" i="179" s="1"/>
  <c r="B48" i="179" s="1"/>
  <c r="B8" i="179"/>
  <c r="B11" i="179" s="1"/>
  <c r="B14" i="179" s="1"/>
  <c r="B17" i="179" s="1"/>
  <c r="B20" i="179" s="1"/>
  <c r="B23" i="179" s="1"/>
  <c r="B26" i="179" s="1"/>
  <c r="B29" i="179" s="1"/>
  <c r="B32" i="179" s="1"/>
  <c r="B35" i="179" s="1"/>
  <c r="B38" i="179" s="1"/>
  <c r="B41" i="179" s="1"/>
  <c r="B44" i="179" s="1"/>
  <c r="B47" i="179" s="1"/>
  <c r="B7" i="179"/>
  <c r="B6" i="179"/>
  <c r="B5" i="179"/>
  <c r="AJ4" i="179"/>
  <c r="AG4" i="179"/>
  <c r="AF4" i="179"/>
  <c r="AE4" i="179"/>
  <c r="AD4" i="179"/>
  <c r="AC4" i="179"/>
  <c r="AB4" i="179"/>
  <c r="AA4" i="179"/>
  <c r="Z4" i="179"/>
  <c r="Y4" i="179"/>
  <c r="X4" i="179"/>
  <c r="W4" i="179"/>
  <c r="V4" i="179"/>
  <c r="U4" i="179"/>
  <c r="T4" i="179"/>
  <c r="S4" i="179"/>
  <c r="R4" i="179"/>
  <c r="Q4" i="179"/>
  <c r="P4" i="179"/>
  <c r="O4" i="179"/>
  <c r="N4" i="179"/>
  <c r="AK3" i="179"/>
  <c r="AJ3" i="179"/>
  <c r="AI3" i="179"/>
  <c r="AH3" i="179"/>
  <c r="AF3" i="179"/>
  <c r="AD3" i="179"/>
  <c r="AB3" i="179"/>
  <c r="AA3" i="179"/>
  <c r="Z3" i="179"/>
  <c r="X3" i="179"/>
  <c r="W3" i="179"/>
  <c r="V3" i="179"/>
  <c r="U3" i="179"/>
  <c r="T3" i="179"/>
  <c r="R3" i="179"/>
  <c r="P3" i="179"/>
  <c r="O3" i="179"/>
  <c r="N3" i="179"/>
  <c r="M3" i="179"/>
  <c r="L3" i="179"/>
  <c r="K3" i="179"/>
  <c r="J3" i="179"/>
  <c r="I3" i="179"/>
  <c r="H3" i="179"/>
  <c r="G3" i="179"/>
  <c r="F3" i="179"/>
  <c r="B10" i="178"/>
  <c r="B13" i="178" s="1"/>
  <c r="B16" i="178" s="1"/>
  <c r="B19" i="178" s="1"/>
  <c r="B22" i="178" s="1"/>
  <c r="B25" i="178" s="1"/>
  <c r="B28" i="178" s="1"/>
  <c r="B31" i="178" s="1"/>
  <c r="B34" i="178" s="1"/>
  <c r="B37" i="178" s="1"/>
  <c r="B40" i="178" s="1"/>
  <c r="B43" i="178" s="1"/>
  <c r="B46" i="178" s="1"/>
  <c r="B49" i="178" s="1"/>
  <c r="B9" i="178"/>
  <c r="B12" i="178" s="1"/>
  <c r="B15" i="178" s="1"/>
  <c r="B18" i="178" s="1"/>
  <c r="B21" i="178" s="1"/>
  <c r="B24" i="178" s="1"/>
  <c r="B27" i="178" s="1"/>
  <c r="B30" i="178" s="1"/>
  <c r="B33" i="178" s="1"/>
  <c r="B36" i="178" s="1"/>
  <c r="B39" i="178" s="1"/>
  <c r="B42" i="178" s="1"/>
  <c r="B45" i="178" s="1"/>
  <c r="B48" i="178" s="1"/>
  <c r="B8" i="178"/>
  <c r="B11" i="178" s="1"/>
  <c r="B14" i="178" s="1"/>
  <c r="B17" i="178" s="1"/>
  <c r="B20" i="178" s="1"/>
  <c r="B23" i="178" s="1"/>
  <c r="B26" i="178" s="1"/>
  <c r="B29" i="178" s="1"/>
  <c r="B32" i="178" s="1"/>
  <c r="B35" i="178" s="1"/>
  <c r="B38" i="178" s="1"/>
  <c r="B41" i="178" s="1"/>
  <c r="B44" i="178" s="1"/>
  <c r="B47" i="178" s="1"/>
  <c r="B7" i="178"/>
  <c r="B6" i="178"/>
  <c r="B5" i="178"/>
  <c r="AJ4" i="178"/>
  <c r="AG4" i="178"/>
  <c r="AF4" i="178"/>
  <c r="AE4" i="178"/>
  <c r="AD4" i="178"/>
  <c r="AC4" i="178"/>
  <c r="AB4" i="178"/>
  <c r="AA4" i="178"/>
  <c r="Z4" i="178"/>
  <c r="Y4" i="178"/>
  <c r="X4" i="178"/>
  <c r="W4" i="178"/>
  <c r="V4" i="178"/>
  <c r="U4" i="178"/>
  <c r="T4" i="178"/>
  <c r="S4" i="178"/>
  <c r="R4" i="178"/>
  <c r="Q4" i="178"/>
  <c r="P4" i="178"/>
  <c r="O4" i="178"/>
  <c r="N4" i="178"/>
  <c r="AK3" i="178"/>
  <c r="AJ3" i="178"/>
  <c r="AI3" i="178"/>
  <c r="AH3" i="178"/>
  <c r="AF3" i="178"/>
  <c r="AD3" i="178"/>
  <c r="AB3" i="178"/>
  <c r="AA3" i="178"/>
  <c r="Z3" i="178"/>
  <c r="X3" i="178"/>
  <c r="W3" i="178"/>
  <c r="V3" i="178"/>
  <c r="U3" i="178"/>
  <c r="T3" i="178"/>
  <c r="R3" i="178"/>
  <c r="P3" i="178"/>
  <c r="O3" i="178"/>
  <c r="N3" i="178"/>
  <c r="M3" i="178"/>
  <c r="L3" i="178"/>
  <c r="K3" i="178"/>
  <c r="J3" i="178"/>
  <c r="I3" i="178"/>
  <c r="H3" i="178"/>
  <c r="G3" i="178"/>
  <c r="F3" i="178"/>
  <c r="B10" i="177"/>
  <c r="B13" i="177" s="1"/>
  <c r="B16" i="177" s="1"/>
  <c r="B19" i="177" s="1"/>
  <c r="B22" i="177" s="1"/>
  <c r="B25" i="177" s="1"/>
  <c r="B28" i="177" s="1"/>
  <c r="B31" i="177" s="1"/>
  <c r="B34" i="177" s="1"/>
  <c r="B37" i="177" s="1"/>
  <c r="B40" i="177" s="1"/>
  <c r="B43" i="177" s="1"/>
  <c r="B46" i="177" s="1"/>
  <c r="B49" i="177" s="1"/>
  <c r="B9" i="177"/>
  <c r="B12" i="177" s="1"/>
  <c r="B15" i="177" s="1"/>
  <c r="B18" i="177" s="1"/>
  <c r="B21" i="177" s="1"/>
  <c r="B24" i="177" s="1"/>
  <c r="B27" i="177" s="1"/>
  <c r="B30" i="177" s="1"/>
  <c r="B33" i="177" s="1"/>
  <c r="B36" i="177" s="1"/>
  <c r="B39" i="177" s="1"/>
  <c r="B42" i="177" s="1"/>
  <c r="B45" i="177" s="1"/>
  <c r="B48" i="177" s="1"/>
  <c r="B8" i="177"/>
  <c r="B11" i="177" s="1"/>
  <c r="B14" i="177" s="1"/>
  <c r="B17" i="177" s="1"/>
  <c r="B20" i="177" s="1"/>
  <c r="B23" i="177" s="1"/>
  <c r="B26" i="177" s="1"/>
  <c r="B29" i="177" s="1"/>
  <c r="B32" i="177" s="1"/>
  <c r="B35" i="177" s="1"/>
  <c r="B38" i="177" s="1"/>
  <c r="B41" i="177" s="1"/>
  <c r="B44" i="177" s="1"/>
  <c r="B47" i="177" s="1"/>
  <c r="B7" i="177"/>
  <c r="B6" i="177"/>
  <c r="B5" i="177"/>
  <c r="AJ4" i="177"/>
  <c r="AG4" i="177"/>
  <c r="AF4" i="177"/>
  <c r="AE4" i="177"/>
  <c r="AD4" i="177"/>
  <c r="AC4" i="177"/>
  <c r="AB4" i="177"/>
  <c r="AA4" i="177"/>
  <c r="Z4" i="177"/>
  <c r="Y4" i="177"/>
  <c r="X4" i="177"/>
  <c r="W4" i="177"/>
  <c r="V4" i="177"/>
  <c r="U4" i="177"/>
  <c r="T4" i="177"/>
  <c r="S4" i="177"/>
  <c r="R4" i="177"/>
  <c r="Q4" i="177"/>
  <c r="P4" i="177"/>
  <c r="O4" i="177"/>
  <c r="N4" i="177"/>
  <c r="AK3" i="177"/>
  <c r="AJ3" i="177"/>
  <c r="AI3" i="177"/>
  <c r="AH3" i="177"/>
  <c r="AF3" i="177"/>
  <c r="AD3" i="177"/>
  <c r="AB3" i="177"/>
  <c r="AA3" i="177"/>
  <c r="Z3" i="177"/>
  <c r="X3" i="177"/>
  <c r="W3" i="177"/>
  <c r="V3" i="177"/>
  <c r="U3" i="177"/>
  <c r="T3" i="177"/>
  <c r="R3" i="177"/>
  <c r="P3" i="177"/>
  <c r="O3" i="177"/>
  <c r="N3" i="177"/>
  <c r="M3" i="177"/>
  <c r="L3" i="177"/>
  <c r="K3" i="177"/>
  <c r="J3" i="177"/>
  <c r="I3" i="177"/>
  <c r="H3" i="177"/>
  <c r="G3" i="177"/>
  <c r="F3" i="177"/>
  <c r="B10" i="176"/>
  <c r="B13" i="176" s="1"/>
  <c r="B16" i="176" s="1"/>
  <c r="B19" i="176" s="1"/>
  <c r="B22" i="176" s="1"/>
  <c r="B25" i="176" s="1"/>
  <c r="B28" i="176" s="1"/>
  <c r="B31" i="176" s="1"/>
  <c r="B34" i="176" s="1"/>
  <c r="B37" i="176" s="1"/>
  <c r="B40" i="176" s="1"/>
  <c r="B43" i="176" s="1"/>
  <c r="B46" i="176" s="1"/>
  <c r="B49" i="176" s="1"/>
  <c r="B9" i="176"/>
  <c r="B12" i="176" s="1"/>
  <c r="B15" i="176" s="1"/>
  <c r="B18" i="176" s="1"/>
  <c r="B21" i="176" s="1"/>
  <c r="B24" i="176" s="1"/>
  <c r="B27" i="176" s="1"/>
  <c r="B30" i="176" s="1"/>
  <c r="B33" i="176" s="1"/>
  <c r="B36" i="176" s="1"/>
  <c r="B39" i="176" s="1"/>
  <c r="B42" i="176" s="1"/>
  <c r="B45" i="176" s="1"/>
  <c r="B48" i="176" s="1"/>
  <c r="B8" i="176"/>
  <c r="B11" i="176" s="1"/>
  <c r="B14" i="176" s="1"/>
  <c r="B17" i="176" s="1"/>
  <c r="B20" i="176" s="1"/>
  <c r="B23" i="176" s="1"/>
  <c r="B26" i="176" s="1"/>
  <c r="B29" i="176" s="1"/>
  <c r="B32" i="176" s="1"/>
  <c r="B35" i="176" s="1"/>
  <c r="B38" i="176" s="1"/>
  <c r="B41" i="176" s="1"/>
  <c r="B44" i="176" s="1"/>
  <c r="B47" i="176" s="1"/>
  <c r="B7" i="176"/>
  <c r="B6" i="176"/>
  <c r="B5" i="176"/>
  <c r="AJ4" i="176"/>
  <c r="AG4" i="176"/>
  <c r="AF4" i="176"/>
  <c r="AE4" i="176"/>
  <c r="AD4" i="176"/>
  <c r="AC4" i="176"/>
  <c r="AB4" i="176"/>
  <c r="AA4" i="176"/>
  <c r="Z4" i="176"/>
  <c r="Y4" i="176"/>
  <c r="X4" i="176"/>
  <c r="W4" i="176"/>
  <c r="V4" i="176"/>
  <c r="U4" i="176"/>
  <c r="T4" i="176"/>
  <c r="S4" i="176"/>
  <c r="R4" i="176"/>
  <c r="Q4" i="176"/>
  <c r="P4" i="176"/>
  <c r="O4" i="176"/>
  <c r="N4" i="176"/>
  <c r="AK3" i="176"/>
  <c r="AJ3" i="176"/>
  <c r="AI3" i="176"/>
  <c r="AH3" i="176"/>
  <c r="AF3" i="176"/>
  <c r="AD3" i="176"/>
  <c r="AB3" i="176"/>
  <c r="AA3" i="176"/>
  <c r="Z3" i="176"/>
  <c r="X3" i="176"/>
  <c r="W3" i="176"/>
  <c r="V3" i="176"/>
  <c r="U3" i="176"/>
  <c r="T3" i="176"/>
  <c r="R3" i="176"/>
  <c r="P3" i="176"/>
  <c r="O3" i="176"/>
  <c r="N3" i="176"/>
  <c r="M3" i="176"/>
  <c r="L3" i="176"/>
  <c r="K3" i="176"/>
  <c r="J3" i="176"/>
  <c r="I3" i="176"/>
  <c r="H3" i="176"/>
  <c r="G3" i="176"/>
  <c r="F3" i="176"/>
  <c r="B10" i="175"/>
  <c r="B13" i="175" s="1"/>
  <c r="B16" i="175" s="1"/>
  <c r="B19" i="175" s="1"/>
  <c r="B22" i="175" s="1"/>
  <c r="B25" i="175" s="1"/>
  <c r="B28" i="175" s="1"/>
  <c r="B31" i="175" s="1"/>
  <c r="B34" i="175" s="1"/>
  <c r="B37" i="175" s="1"/>
  <c r="B40" i="175" s="1"/>
  <c r="B43" i="175" s="1"/>
  <c r="B46" i="175" s="1"/>
  <c r="B49" i="175" s="1"/>
  <c r="B9" i="175"/>
  <c r="B12" i="175" s="1"/>
  <c r="B15" i="175" s="1"/>
  <c r="B18" i="175" s="1"/>
  <c r="B21" i="175" s="1"/>
  <c r="B24" i="175" s="1"/>
  <c r="B27" i="175" s="1"/>
  <c r="B30" i="175" s="1"/>
  <c r="B33" i="175" s="1"/>
  <c r="B36" i="175" s="1"/>
  <c r="B39" i="175" s="1"/>
  <c r="B42" i="175" s="1"/>
  <c r="B45" i="175" s="1"/>
  <c r="B48" i="175" s="1"/>
  <c r="B8" i="175"/>
  <c r="B11" i="175" s="1"/>
  <c r="B14" i="175" s="1"/>
  <c r="B17" i="175" s="1"/>
  <c r="B20" i="175" s="1"/>
  <c r="B23" i="175" s="1"/>
  <c r="B26" i="175" s="1"/>
  <c r="B29" i="175" s="1"/>
  <c r="B32" i="175" s="1"/>
  <c r="B35" i="175" s="1"/>
  <c r="B38" i="175" s="1"/>
  <c r="B41" i="175" s="1"/>
  <c r="B44" i="175" s="1"/>
  <c r="B47" i="175" s="1"/>
  <c r="B7" i="175"/>
  <c r="B6" i="175"/>
  <c r="B5" i="175"/>
  <c r="AJ4" i="175"/>
  <c r="AG4" i="175"/>
  <c r="AF4" i="175"/>
  <c r="AE4" i="175"/>
  <c r="AD4" i="175"/>
  <c r="AC4" i="175"/>
  <c r="AB4" i="175"/>
  <c r="AA4" i="175"/>
  <c r="Z4" i="175"/>
  <c r="Y4" i="175"/>
  <c r="X4" i="175"/>
  <c r="W4" i="175"/>
  <c r="V4" i="175"/>
  <c r="U4" i="175"/>
  <c r="T4" i="175"/>
  <c r="S4" i="175"/>
  <c r="R4" i="175"/>
  <c r="Q4" i="175"/>
  <c r="P4" i="175"/>
  <c r="O4" i="175"/>
  <c r="N4" i="175"/>
  <c r="AK3" i="175"/>
  <c r="AJ3" i="175"/>
  <c r="AI3" i="175"/>
  <c r="AH3" i="175"/>
  <c r="AF3" i="175"/>
  <c r="AD3" i="175"/>
  <c r="AB3" i="175"/>
  <c r="AA3" i="175"/>
  <c r="Z3" i="175"/>
  <c r="X3" i="175"/>
  <c r="W3" i="175"/>
  <c r="V3" i="175"/>
  <c r="U3" i="175"/>
  <c r="T3" i="175"/>
  <c r="R3" i="175"/>
  <c r="P3" i="175"/>
  <c r="O3" i="175"/>
  <c r="N3" i="175"/>
  <c r="M3" i="175"/>
  <c r="L3" i="175"/>
  <c r="K3" i="175"/>
  <c r="J3" i="175"/>
  <c r="I3" i="175"/>
  <c r="H3" i="175"/>
  <c r="G3" i="175"/>
  <c r="F3" i="175"/>
  <c r="B10" i="174"/>
  <c r="B13" i="174" s="1"/>
  <c r="B16" i="174" s="1"/>
  <c r="B19" i="174" s="1"/>
  <c r="B22" i="174" s="1"/>
  <c r="B25" i="174" s="1"/>
  <c r="B28" i="174" s="1"/>
  <c r="B31" i="174" s="1"/>
  <c r="B34" i="174" s="1"/>
  <c r="B37" i="174" s="1"/>
  <c r="B40" i="174" s="1"/>
  <c r="B43" i="174" s="1"/>
  <c r="B46" i="174" s="1"/>
  <c r="B49" i="174" s="1"/>
  <c r="B9" i="174"/>
  <c r="B12" i="174" s="1"/>
  <c r="B15" i="174" s="1"/>
  <c r="B18" i="174" s="1"/>
  <c r="B21" i="174" s="1"/>
  <c r="B24" i="174" s="1"/>
  <c r="B27" i="174" s="1"/>
  <c r="B30" i="174" s="1"/>
  <c r="B33" i="174" s="1"/>
  <c r="B36" i="174" s="1"/>
  <c r="B39" i="174" s="1"/>
  <c r="B42" i="174" s="1"/>
  <c r="B45" i="174" s="1"/>
  <c r="B48" i="174" s="1"/>
  <c r="B8" i="174"/>
  <c r="B11" i="174" s="1"/>
  <c r="B14" i="174" s="1"/>
  <c r="B17" i="174" s="1"/>
  <c r="B20" i="174" s="1"/>
  <c r="B23" i="174" s="1"/>
  <c r="B26" i="174" s="1"/>
  <c r="B29" i="174" s="1"/>
  <c r="B32" i="174" s="1"/>
  <c r="B35" i="174" s="1"/>
  <c r="B38" i="174" s="1"/>
  <c r="B41" i="174" s="1"/>
  <c r="B44" i="174" s="1"/>
  <c r="B47" i="174" s="1"/>
  <c r="B7" i="174"/>
  <c r="B6" i="174"/>
  <c r="B5" i="174"/>
  <c r="AJ4" i="174"/>
  <c r="AG4" i="174"/>
  <c r="AF4" i="174"/>
  <c r="AE4" i="174"/>
  <c r="AD4" i="174"/>
  <c r="AC4" i="174"/>
  <c r="AB4" i="174"/>
  <c r="AA4" i="174"/>
  <c r="Z4" i="174"/>
  <c r="Y4" i="174"/>
  <c r="X4" i="174"/>
  <c r="W4" i="174"/>
  <c r="V4" i="174"/>
  <c r="U4" i="174"/>
  <c r="T4" i="174"/>
  <c r="S4" i="174"/>
  <c r="R4" i="174"/>
  <c r="Q4" i="174"/>
  <c r="P4" i="174"/>
  <c r="O4" i="174"/>
  <c r="N4" i="174"/>
  <c r="AK3" i="174"/>
  <c r="AJ3" i="174"/>
  <c r="AI3" i="174"/>
  <c r="AH3" i="174"/>
  <c r="AF3" i="174"/>
  <c r="AD3" i="174"/>
  <c r="AB3" i="174"/>
  <c r="AA3" i="174"/>
  <c r="Z3" i="174"/>
  <c r="X3" i="174"/>
  <c r="W3" i="174"/>
  <c r="V3" i="174"/>
  <c r="U3" i="174"/>
  <c r="T3" i="174"/>
  <c r="R3" i="174"/>
  <c r="P3" i="174"/>
  <c r="O3" i="174"/>
  <c r="N3" i="174"/>
  <c r="M3" i="174"/>
  <c r="L3" i="174"/>
  <c r="K3" i="174"/>
  <c r="J3" i="174"/>
  <c r="I3" i="174"/>
  <c r="H3" i="174"/>
  <c r="G3" i="174"/>
  <c r="F3" i="174"/>
  <c r="B10" i="173"/>
  <c r="B13" i="173" s="1"/>
  <c r="B16" i="173" s="1"/>
  <c r="B19" i="173" s="1"/>
  <c r="B22" i="173" s="1"/>
  <c r="B25" i="173" s="1"/>
  <c r="B28" i="173" s="1"/>
  <c r="B31" i="173" s="1"/>
  <c r="B34" i="173" s="1"/>
  <c r="B37" i="173" s="1"/>
  <c r="B40" i="173" s="1"/>
  <c r="B43" i="173" s="1"/>
  <c r="B46" i="173" s="1"/>
  <c r="B49" i="173" s="1"/>
  <c r="B9" i="173"/>
  <c r="B12" i="173" s="1"/>
  <c r="B15" i="173" s="1"/>
  <c r="B18" i="173" s="1"/>
  <c r="B21" i="173" s="1"/>
  <c r="B24" i="173" s="1"/>
  <c r="B27" i="173" s="1"/>
  <c r="B30" i="173" s="1"/>
  <c r="B33" i="173" s="1"/>
  <c r="B36" i="173" s="1"/>
  <c r="B39" i="173" s="1"/>
  <c r="B42" i="173" s="1"/>
  <c r="B45" i="173" s="1"/>
  <c r="B48" i="173" s="1"/>
  <c r="B8" i="173"/>
  <c r="B11" i="173" s="1"/>
  <c r="B14" i="173" s="1"/>
  <c r="B17" i="173" s="1"/>
  <c r="B20" i="173" s="1"/>
  <c r="B23" i="173" s="1"/>
  <c r="B26" i="173" s="1"/>
  <c r="B29" i="173" s="1"/>
  <c r="B32" i="173" s="1"/>
  <c r="B35" i="173" s="1"/>
  <c r="B38" i="173" s="1"/>
  <c r="B41" i="173" s="1"/>
  <c r="B44" i="173" s="1"/>
  <c r="B47" i="173" s="1"/>
  <c r="B7" i="173"/>
  <c r="B6" i="173"/>
  <c r="B5" i="173"/>
  <c r="AJ4" i="173"/>
  <c r="AG4" i="173"/>
  <c r="AF4" i="173"/>
  <c r="AE4" i="173"/>
  <c r="AD4" i="173"/>
  <c r="AC4" i="173"/>
  <c r="AB4" i="173"/>
  <c r="AA4" i="173"/>
  <c r="Z4" i="173"/>
  <c r="Y4" i="173"/>
  <c r="X4" i="173"/>
  <c r="W4" i="173"/>
  <c r="V4" i="173"/>
  <c r="U4" i="173"/>
  <c r="T4" i="173"/>
  <c r="S4" i="173"/>
  <c r="R4" i="173"/>
  <c r="Q4" i="173"/>
  <c r="P4" i="173"/>
  <c r="O4" i="173"/>
  <c r="N4" i="173"/>
  <c r="AK3" i="173"/>
  <c r="AJ3" i="173"/>
  <c r="AI3" i="173"/>
  <c r="AH3" i="173"/>
  <c r="AF3" i="173"/>
  <c r="AD3" i="173"/>
  <c r="AB3" i="173"/>
  <c r="AA3" i="173"/>
  <c r="Z3" i="173"/>
  <c r="X3" i="173"/>
  <c r="W3" i="173"/>
  <c r="V3" i="173"/>
  <c r="U3" i="173"/>
  <c r="T3" i="173"/>
  <c r="R3" i="173"/>
  <c r="P3" i="173"/>
  <c r="O3" i="173"/>
  <c r="N3" i="173"/>
  <c r="M3" i="173"/>
  <c r="L3" i="173"/>
  <c r="K3" i="173"/>
  <c r="J3" i="173"/>
  <c r="I3" i="173"/>
  <c r="H3" i="173"/>
  <c r="G3" i="173"/>
  <c r="F3" i="173"/>
  <c r="B10" i="172"/>
  <c r="B13" i="172" s="1"/>
  <c r="B16" i="172" s="1"/>
  <c r="B19" i="172" s="1"/>
  <c r="B22" i="172" s="1"/>
  <c r="B25" i="172" s="1"/>
  <c r="B28" i="172" s="1"/>
  <c r="B31" i="172" s="1"/>
  <c r="B34" i="172" s="1"/>
  <c r="B37" i="172" s="1"/>
  <c r="B40" i="172" s="1"/>
  <c r="B43" i="172" s="1"/>
  <c r="B46" i="172" s="1"/>
  <c r="B49" i="172" s="1"/>
  <c r="B9" i="172"/>
  <c r="B12" i="172" s="1"/>
  <c r="B15" i="172" s="1"/>
  <c r="B18" i="172" s="1"/>
  <c r="B21" i="172" s="1"/>
  <c r="B24" i="172" s="1"/>
  <c r="B27" i="172" s="1"/>
  <c r="B30" i="172" s="1"/>
  <c r="B33" i="172" s="1"/>
  <c r="B36" i="172" s="1"/>
  <c r="B39" i="172" s="1"/>
  <c r="B42" i="172" s="1"/>
  <c r="B45" i="172" s="1"/>
  <c r="B48" i="172" s="1"/>
  <c r="B8" i="172"/>
  <c r="B11" i="172" s="1"/>
  <c r="B14" i="172" s="1"/>
  <c r="B17" i="172" s="1"/>
  <c r="B20" i="172" s="1"/>
  <c r="B23" i="172" s="1"/>
  <c r="B26" i="172" s="1"/>
  <c r="B29" i="172" s="1"/>
  <c r="B32" i="172" s="1"/>
  <c r="B35" i="172" s="1"/>
  <c r="B38" i="172" s="1"/>
  <c r="B41" i="172" s="1"/>
  <c r="B44" i="172" s="1"/>
  <c r="B47" i="172" s="1"/>
  <c r="B7" i="172"/>
  <c r="B6" i="172"/>
  <c r="B5" i="172"/>
  <c r="AJ4" i="172"/>
  <c r="AG4" i="172"/>
  <c r="AF4" i="172"/>
  <c r="AE4" i="172"/>
  <c r="AD4" i="172"/>
  <c r="AC4" i="172"/>
  <c r="AB4" i="172"/>
  <c r="AA4" i="172"/>
  <c r="Z4" i="172"/>
  <c r="Y4" i="172"/>
  <c r="X4" i="172"/>
  <c r="W4" i="172"/>
  <c r="V4" i="172"/>
  <c r="U4" i="172"/>
  <c r="T4" i="172"/>
  <c r="S4" i="172"/>
  <c r="R4" i="172"/>
  <c r="Q4" i="172"/>
  <c r="P4" i="172"/>
  <c r="O4" i="172"/>
  <c r="N4" i="172"/>
  <c r="AK3" i="172"/>
  <c r="AJ3" i="172"/>
  <c r="AI3" i="172"/>
  <c r="AH3" i="172"/>
  <c r="AF3" i="172"/>
  <c r="AD3" i="172"/>
  <c r="AB3" i="172"/>
  <c r="AA3" i="172"/>
  <c r="Z3" i="172"/>
  <c r="X3" i="172"/>
  <c r="W3" i="172"/>
  <c r="V3" i="172"/>
  <c r="U3" i="172"/>
  <c r="T3" i="172"/>
  <c r="R3" i="172"/>
  <c r="P3" i="172"/>
  <c r="O3" i="172"/>
  <c r="N3" i="172"/>
  <c r="M3" i="172"/>
  <c r="L3" i="172"/>
  <c r="K3" i="172"/>
  <c r="J3" i="172"/>
  <c r="I3" i="172"/>
  <c r="H3" i="172"/>
  <c r="G3" i="172"/>
  <c r="F3" i="172"/>
  <c r="AJ53" i="171"/>
  <c r="AG53" i="171"/>
  <c r="AF53" i="171"/>
  <c r="AE53" i="171"/>
  <c r="AD53" i="171"/>
  <c r="AC53" i="171"/>
  <c r="AB53" i="171"/>
  <c r="AA53" i="171"/>
  <c r="Z53" i="171"/>
  <c r="Y53" i="171"/>
  <c r="X53" i="171"/>
  <c r="W53" i="171"/>
  <c r="V53" i="171"/>
  <c r="U53" i="171"/>
  <c r="T53" i="171"/>
  <c r="S53" i="171"/>
  <c r="R53" i="171"/>
  <c r="Q53" i="171"/>
  <c r="P53" i="171"/>
  <c r="O53" i="171"/>
  <c r="N53" i="171"/>
  <c r="AK52" i="171"/>
  <c r="AJ52" i="171"/>
  <c r="AI52" i="171"/>
  <c r="AH52" i="171"/>
  <c r="AF52" i="171"/>
  <c r="AD52" i="171"/>
  <c r="AB52" i="171"/>
  <c r="AA52" i="171"/>
  <c r="Z52" i="171"/>
  <c r="X52" i="171"/>
  <c r="W52" i="171"/>
  <c r="V52" i="171"/>
  <c r="U52" i="171"/>
  <c r="T52" i="171"/>
  <c r="R52" i="171"/>
  <c r="P52" i="171"/>
  <c r="O52" i="171"/>
  <c r="N52" i="171"/>
  <c r="M52" i="171"/>
  <c r="L52" i="171"/>
  <c r="K52" i="171"/>
  <c r="J52" i="171"/>
  <c r="I52" i="171"/>
  <c r="H52" i="171"/>
  <c r="G52" i="171"/>
  <c r="F52" i="171"/>
  <c r="B10" i="171"/>
  <c r="B13" i="171" s="1"/>
  <c r="B16" i="171" s="1"/>
  <c r="B19" i="171" s="1"/>
  <c r="B22" i="171" s="1"/>
  <c r="B25" i="171" s="1"/>
  <c r="B28" i="171" s="1"/>
  <c r="B31" i="171" s="1"/>
  <c r="B34" i="171" s="1"/>
  <c r="B37" i="171" s="1"/>
  <c r="B40" i="171" s="1"/>
  <c r="B43" i="171" s="1"/>
  <c r="B46" i="171" s="1"/>
  <c r="B49" i="171" s="1"/>
  <c r="B56" i="171" s="1"/>
  <c r="B59" i="171" s="1"/>
  <c r="B62" i="171" s="1"/>
  <c r="B65" i="171" s="1"/>
  <c r="B68" i="171" s="1"/>
  <c r="B71" i="171" s="1"/>
  <c r="B74" i="171" s="1"/>
  <c r="B77" i="171" s="1"/>
  <c r="B80" i="171" s="1"/>
  <c r="B83" i="171" s="1"/>
  <c r="B86" i="171" s="1"/>
  <c r="B89" i="171" s="1"/>
  <c r="B92" i="171" s="1"/>
  <c r="B95" i="171" s="1"/>
  <c r="B98" i="171" s="1"/>
  <c r="B101" i="171" s="1"/>
  <c r="B104" i="171" s="1"/>
  <c r="B9" i="171"/>
  <c r="B12" i="171" s="1"/>
  <c r="B15" i="171" s="1"/>
  <c r="B18" i="171" s="1"/>
  <c r="B21" i="171" s="1"/>
  <c r="B24" i="171" s="1"/>
  <c r="B27" i="171" s="1"/>
  <c r="B30" i="171" s="1"/>
  <c r="B33" i="171" s="1"/>
  <c r="B36" i="171" s="1"/>
  <c r="B39" i="171" s="1"/>
  <c r="B42" i="171" s="1"/>
  <c r="B45" i="171" s="1"/>
  <c r="B48" i="171" s="1"/>
  <c r="B55" i="171" s="1"/>
  <c r="B58" i="171" s="1"/>
  <c r="B61" i="171" s="1"/>
  <c r="B64" i="171" s="1"/>
  <c r="B67" i="171" s="1"/>
  <c r="B70" i="171" s="1"/>
  <c r="B73" i="171" s="1"/>
  <c r="B76" i="171" s="1"/>
  <c r="B79" i="171" s="1"/>
  <c r="B82" i="171" s="1"/>
  <c r="B85" i="171" s="1"/>
  <c r="B88" i="171" s="1"/>
  <c r="B91" i="171" s="1"/>
  <c r="B94" i="171" s="1"/>
  <c r="B97" i="171" s="1"/>
  <c r="B100" i="171" s="1"/>
  <c r="B103" i="171" s="1"/>
  <c r="B8" i="171"/>
  <c r="B11" i="171" s="1"/>
  <c r="B14" i="171" s="1"/>
  <c r="B17" i="171" s="1"/>
  <c r="B20" i="171" s="1"/>
  <c r="B23" i="171" s="1"/>
  <c r="B26" i="171" s="1"/>
  <c r="B29" i="171" s="1"/>
  <c r="B32" i="171" s="1"/>
  <c r="B35" i="171" s="1"/>
  <c r="B38" i="171" s="1"/>
  <c r="B41" i="171" s="1"/>
  <c r="B44" i="171" s="1"/>
  <c r="B47" i="171" s="1"/>
  <c r="B54" i="171" s="1"/>
  <c r="B57" i="171" s="1"/>
  <c r="B60" i="171" s="1"/>
  <c r="B63" i="171" s="1"/>
  <c r="B66" i="171" s="1"/>
  <c r="B69" i="171" s="1"/>
  <c r="B72" i="171" s="1"/>
  <c r="B75" i="171" s="1"/>
  <c r="B78" i="171" s="1"/>
  <c r="B81" i="171" s="1"/>
  <c r="B84" i="171" s="1"/>
  <c r="B87" i="171" s="1"/>
  <c r="B90" i="171" s="1"/>
  <c r="B93" i="171" s="1"/>
  <c r="B96" i="171" s="1"/>
  <c r="B99" i="171" s="1"/>
  <c r="B102" i="171" s="1"/>
  <c r="B7" i="171"/>
  <c r="B6" i="171"/>
  <c r="B5" i="171"/>
  <c r="AJ4" i="171"/>
  <c r="AG4" i="171"/>
  <c r="AF4" i="171"/>
  <c r="AE4" i="171"/>
  <c r="AD4" i="171"/>
  <c r="AC4" i="171"/>
  <c r="AB4" i="171"/>
  <c r="AA4" i="171"/>
  <c r="Z4" i="171"/>
  <c r="Y4" i="171"/>
  <c r="X4" i="171"/>
  <c r="W4" i="171"/>
  <c r="V4" i="171"/>
  <c r="U4" i="171"/>
  <c r="T4" i="171"/>
  <c r="S4" i="171"/>
  <c r="R4" i="171"/>
  <c r="Q4" i="171"/>
  <c r="P4" i="171"/>
  <c r="O4" i="171"/>
  <c r="N4" i="171"/>
  <c r="AK3" i="171"/>
  <c r="AJ3" i="171"/>
  <c r="AI3" i="171"/>
  <c r="AH3" i="171"/>
  <c r="AF3" i="171"/>
  <c r="AD3" i="171"/>
  <c r="AB3" i="171"/>
  <c r="AA3" i="171"/>
  <c r="Z3" i="171"/>
  <c r="X3" i="171"/>
  <c r="W3" i="171"/>
  <c r="V3" i="171"/>
  <c r="U3" i="171"/>
  <c r="T3" i="171"/>
  <c r="R3" i="171"/>
  <c r="P3" i="171"/>
  <c r="O3" i="171"/>
  <c r="N3" i="171"/>
  <c r="M3" i="171"/>
  <c r="L3" i="171"/>
  <c r="K3" i="171"/>
  <c r="J3" i="171"/>
  <c r="I3" i="171"/>
  <c r="H3" i="171"/>
  <c r="G3" i="171"/>
  <c r="F3" i="171"/>
  <c r="B10" i="170"/>
  <c r="B13" i="170" s="1"/>
  <c r="B16" i="170" s="1"/>
  <c r="B19" i="170" s="1"/>
  <c r="B22" i="170" s="1"/>
  <c r="B25" i="170" s="1"/>
  <c r="B28" i="170" s="1"/>
  <c r="B35" i="170" s="1"/>
  <c r="B38" i="170" s="1"/>
  <c r="B41" i="170" s="1"/>
  <c r="B44" i="170" s="1"/>
  <c r="B47" i="170" s="1"/>
  <c r="B50" i="170" s="1"/>
  <c r="B53" i="170" s="1"/>
  <c r="B60" i="170" s="1"/>
  <c r="B63" i="170" s="1"/>
  <c r="B66" i="170" s="1"/>
  <c r="B69" i="170" s="1"/>
  <c r="B72" i="170" s="1"/>
  <c r="B75" i="170" s="1"/>
  <c r="B78" i="170" s="1"/>
  <c r="B81" i="170" s="1"/>
  <c r="B84" i="170" s="1"/>
  <c r="B91" i="170" s="1"/>
  <c r="B94" i="170" s="1"/>
  <c r="B97" i="170" s="1"/>
  <c r="B100" i="170" s="1"/>
  <c r="B103" i="170" s="1"/>
  <c r="B106" i="170" s="1"/>
  <c r="B109" i="170" s="1"/>
  <c r="B112" i="170" s="1"/>
  <c r="B9" i="170"/>
  <c r="B12" i="170" s="1"/>
  <c r="B15" i="170" s="1"/>
  <c r="B18" i="170" s="1"/>
  <c r="B21" i="170" s="1"/>
  <c r="B24" i="170" s="1"/>
  <c r="B27" i="170" s="1"/>
  <c r="B34" i="170" s="1"/>
  <c r="B37" i="170" s="1"/>
  <c r="B40" i="170" s="1"/>
  <c r="B43" i="170" s="1"/>
  <c r="B46" i="170" s="1"/>
  <c r="B49" i="170" s="1"/>
  <c r="B52" i="170" s="1"/>
  <c r="B59" i="170" s="1"/>
  <c r="B62" i="170" s="1"/>
  <c r="B65" i="170" s="1"/>
  <c r="B68" i="170" s="1"/>
  <c r="B71" i="170" s="1"/>
  <c r="B74" i="170" s="1"/>
  <c r="B77" i="170" s="1"/>
  <c r="B80" i="170" s="1"/>
  <c r="B83" i="170" s="1"/>
  <c r="B90" i="170" s="1"/>
  <c r="B93" i="170" s="1"/>
  <c r="B96" i="170" s="1"/>
  <c r="B99" i="170" s="1"/>
  <c r="B102" i="170" s="1"/>
  <c r="B105" i="170" s="1"/>
  <c r="B108" i="170" s="1"/>
  <c r="B111" i="170" s="1"/>
  <c r="B8" i="170"/>
  <c r="B11" i="170" s="1"/>
  <c r="B14" i="170" s="1"/>
  <c r="B17" i="170" s="1"/>
  <c r="B20" i="170" s="1"/>
  <c r="B23" i="170" s="1"/>
  <c r="B26" i="170" s="1"/>
  <c r="B29" i="170" s="1"/>
  <c r="B36" i="170" s="1"/>
  <c r="B39" i="170" s="1"/>
  <c r="B42" i="170" s="1"/>
  <c r="B45" i="170" s="1"/>
  <c r="B48" i="170" s="1"/>
  <c r="B51" i="170" s="1"/>
  <c r="B58" i="170" s="1"/>
  <c r="B61" i="170" s="1"/>
  <c r="B64" i="170" s="1"/>
  <c r="B67" i="170" s="1"/>
  <c r="B70" i="170" s="1"/>
  <c r="B73" i="170" s="1"/>
  <c r="B76" i="170" s="1"/>
  <c r="B79" i="170" s="1"/>
  <c r="B82" i="170" s="1"/>
  <c r="B89" i="170" s="1"/>
  <c r="B92" i="170" s="1"/>
  <c r="B95" i="170" s="1"/>
  <c r="B98" i="170" s="1"/>
  <c r="B101" i="170" s="1"/>
  <c r="B104" i="170" s="1"/>
  <c r="B107" i="170" s="1"/>
  <c r="B110" i="170" s="1"/>
  <c r="B7" i="170"/>
  <c r="B6" i="170"/>
  <c r="B5" i="170"/>
  <c r="AJ4" i="170"/>
  <c r="AG4" i="170"/>
  <c r="AF4" i="170"/>
  <c r="AE4" i="170"/>
  <c r="AD4" i="170"/>
  <c r="AC4" i="170"/>
  <c r="AB4" i="170"/>
  <c r="AA4" i="170"/>
  <c r="Z4" i="170"/>
  <c r="Y4" i="170"/>
  <c r="X4" i="170"/>
  <c r="W4" i="170"/>
  <c r="V4" i="170"/>
  <c r="U4" i="170"/>
  <c r="T4" i="170"/>
  <c r="S4" i="170"/>
  <c r="R4" i="170"/>
  <c r="Q4" i="170"/>
  <c r="P4" i="170"/>
  <c r="O4" i="170"/>
  <c r="N4" i="170"/>
  <c r="AK3" i="170"/>
  <c r="AJ3" i="170"/>
  <c r="AI3" i="170"/>
  <c r="AH3" i="170"/>
  <c r="AF3" i="170"/>
  <c r="AD3" i="170"/>
  <c r="AB3" i="170"/>
  <c r="AA3" i="170"/>
  <c r="Z3" i="170"/>
  <c r="X3" i="170"/>
  <c r="W3" i="170"/>
  <c r="V3" i="170"/>
  <c r="U3" i="170"/>
  <c r="T3" i="170"/>
  <c r="R3" i="170"/>
  <c r="P3" i="170"/>
  <c r="O3" i="170"/>
  <c r="N3" i="170"/>
  <c r="M3" i="170"/>
  <c r="L3" i="170"/>
  <c r="K3" i="170"/>
  <c r="J3" i="170"/>
  <c r="I3" i="170"/>
  <c r="H3" i="170"/>
  <c r="G3" i="170"/>
  <c r="F3" i="170"/>
  <c r="AJ53" i="169"/>
  <c r="AG53" i="169"/>
  <c r="AF53" i="169"/>
  <c r="AE53" i="169"/>
  <c r="AD53" i="169"/>
  <c r="AC53" i="169"/>
  <c r="AB53" i="169"/>
  <c r="AA53" i="169"/>
  <c r="Z53" i="169"/>
  <c r="Y53" i="169"/>
  <c r="X53" i="169"/>
  <c r="W53" i="169"/>
  <c r="V53" i="169"/>
  <c r="U53" i="169"/>
  <c r="T53" i="169"/>
  <c r="S53" i="169"/>
  <c r="R53" i="169"/>
  <c r="Q53" i="169"/>
  <c r="P53" i="169"/>
  <c r="O53" i="169"/>
  <c r="AK52" i="169"/>
  <c r="AJ52" i="169"/>
  <c r="AI52" i="169"/>
  <c r="AH52" i="169"/>
  <c r="AF52" i="169"/>
  <c r="AD52" i="169"/>
  <c r="AB52" i="169"/>
  <c r="AA52" i="169"/>
  <c r="Z52" i="169"/>
  <c r="X52" i="169"/>
  <c r="W52" i="169"/>
  <c r="V52" i="169"/>
  <c r="U52" i="169"/>
  <c r="T52" i="169"/>
  <c r="R52" i="169"/>
  <c r="P52" i="169"/>
  <c r="O52" i="169"/>
  <c r="M52" i="169"/>
  <c r="L52" i="169"/>
  <c r="K52" i="169"/>
  <c r="J52" i="169"/>
  <c r="I52" i="169"/>
  <c r="H52" i="169"/>
  <c r="G52" i="169"/>
  <c r="F52" i="169"/>
  <c r="B10" i="169"/>
  <c r="B13" i="169" s="1"/>
  <c r="B16" i="169" s="1"/>
  <c r="B19" i="169" s="1"/>
  <c r="B22" i="169" s="1"/>
  <c r="B25" i="169" s="1"/>
  <c r="B28" i="169" s="1"/>
  <c r="B31" i="169" s="1"/>
  <c r="B34" i="169" s="1"/>
  <c r="B37" i="169" s="1"/>
  <c r="B40" i="169" s="1"/>
  <c r="B43" i="169" s="1"/>
  <c r="B46" i="169" s="1"/>
  <c r="B49" i="169" s="1"/>
  <c r="B56" i="169" s="1"/>
  <c r="B59" i="169" s="1"/>
  <c r="B62" i="169" s="1"/>
  <c r="B65" i="169" s="1"/>
  <c r="B68" i="169" s="1"/>
  <c r="B71" i="169" s="1"/>
  <c r="B74" i="169" s="1"/>
  <c r="B77" i="169" s="1"/>
  <c r="B80" i="169" s="1"/>
  <c r="B83" i="169" s="1"/>
  <c r="B86" i="169" s="1"/>
  <c r="B89" i="169" s="1"/>
  <c r="B92" i="169" s="1"/>
  <c r="B95" i="169" s="1"/>
  <c r="B98" i="169" s="1"/>
  <c r="B101" i="169" s="1"/>
  <c r="B104" i="169" s="1"/>
  <c r="B9" i="169"/>
  <c r="B12" i="169" s="1"/>
  <c r="B15" i="169" s="1"/>
  <c r="B18" i="169" s="1"/>
  <c r="B21" i="169" s="1"/>
  <c r="B24" i="169" s="1"/>
  <c r="B27" i="169" s="1"/>
  <c r="B30" i="169" s="1"/>
  <c r="B33" i="169" s="1"/>
  <c r="B36" i="169" s="1"/>
  <c r="B39" i="169" s="1"/>
  <c r="B42" i="169" s="1"/>
  <c r="B45" i="169" s="1"/>
  <c r="B48" i="169" s="1"/>
  <c r="B55" i="169" s="1"/>
  <c r="B58" i="169" s="1"/>
  <c r="B61" i="169" s="1"/>
  <c r="B64" i="169" s="1"/>
  <c r="B67" i="169" s="1"/>
  <c r="B70" i="169" s="1"/>
  <c r="B73" i="169" s="1"/>
  <c r="B76" i="169" s="1"/>
  <c r="B79" i="169" s="1"/>
  <c r="B82" i="169" s="1"/>
  <c r="B85" i="169" s="1"/>
  <c r="B88" i="169" s="1"/>
  <c r="B91" i="169" s="1"/>
  <c r="B94" i="169" s="1"/>
  <c r="B97" i="169" s="1"/>
  <c r="B100" i="169" s="1"/>
  <c r="B103" i="169" s="1"/>
  <c r="B8" i="169"/>
  <c r="B11" i="169" s="1"/>
  <c r="B14" i="169" s="1"/>
  <c r="B17" i="169" s="1"/>
  <c r="B20" i="169" s="1"/>
  <c r="B23" i="169" s="1"/>
  <c r="B26" i="169" s="1"/>
  <c r="B29" i="169" s="1"/>
  <c r="B32" i="169" s="1"/>
  <c r="B35" i="169" s="1"/>
  <c r="B38" i="169" s="1"/>
  <c r="B41" i="169" s="1"/>
  <c r="B44" i="169" s="1"/>
  <c r="B47" i="169" s="1"/>
  <c r="B54" i="169" s="1"/>
  <c r="B57" i="169" s="1"/>
  <c r="B60" i="169" s="1"/>
  <c r="B63" i="169" s="1"/>
  <c r="B66" i="169" s="1"/>
  <c r="B69" i="169" s="1"/>
  <c r="B72" i="169" s="1"/>
  <c r="B75" i="169" s="1"/>
  <c r="B78" i="169" s="1"/>
  <c r="B81" i="169" s="1"/>
  <c r="B84" i="169" s="1"/>
  <c r="B87" i="169" s="1"/>
  <c r="B90" i="169" s="1"/>
  <c r="B93" i="169" s="1"/>
  <c r="B96" i="169" s="1"/>
  <c r="B99" i="169" s="1"/>
  <c r="B102" i="169" s="1"/>
  <c r="B7" i="169"/>
  <c r="B6" i="169"/>
  <c r="B5" i="169"/>
  <c r="AJ4" i="169"/>
  <c r="AG4" i="169"/>
  <c r="AF4" i="169"/>
  <c r="AE4" i="169"/>
  <c r="AD4" i="169"/>
  <c r="AC4" i="169"/>
  <c r="AB4" i="169"/>
  <c r="AA4" i="169"/>
  <c r="Z4" i="169"/>
  <c r="Y4" i="169"/>
  <c r="X4" i="169"/>
  <c r="W4" i="169"/>
  <c r="V4" i="169"/>
  <c r="U4" i="169"/>
  <c r="T4" i="169"/>
  <c r="S4" i="169"/>
  <c r="R4" i="169"/>
  <c r="Q4" i="169"/>
  <c r="P4" i="169"/>
  <c r="O4" i="169"/>
  <c r="AK3" i="169"/>
  <c r="AJ3" i="169"/>
  <c r="AI3" i="169"/>
  <c r="AH3" i="169"/>
  <c r="AF3" i="169"/>
  <c r="AD3" i="169"/>
  <c r="AB3" i="169"/>
  <c r="AA3" i="169"/>
  <c r="Z3" i="169"/>
  <c r="X3" i="169"/>
  <c r="W3" i="169"/>
  <c r="V3" i="169"/>
  <c r="U3" i="169"/>
  <c r="T3" i="169"/>
  <c r="R3" i="169"/>
  <c r="P3" i="169"/>
  <c r="O3" i="169"/>
  <c r="M3" i="169"/>
  <c r="L3" i="169"/>
  <c r="K3" i="169"/>
  <c r="J3" i="169"/>
  <c r="I3" i="169"/>
  <c r="H3" i="169"/>
  <c r="G3" i="169"/>
  <c r="F3" i="169"/>
  <c r="AJ53" i="168"/>
  <c r="AG53" i="168"/>
  <c r="AF53" i="168"/>
  <c r="AE53" i="168"/>
  <c r="AD53" i="168"/>
  <c r="AC53" i="168"/>
  <c r="AB53" i="168"/>
  <c r="AA53" i="168"/>
  <c r="Z53" i="168"/>
  <c r="Y53" i="168"/>
  <c r="X53" i="168"/>
  <c r="W53" i="168"/>
  <c r="V53" i="168"/>
  <c r="U53" i="168"/>
  <c r="T53" i="168"/>
  <c r="S53" i="168"/>
  <c r="R53" i="168"/>
  <c r="Q53" i="168"/>
  <c r="P53" i="168"/>
  <c r="O53" i="168"/>
  <c r="N53" i="168"/>
  <c r="AK52" i="168"/>
  <c r="AJ52" i="168"/>
  <c r="AI52" i="168"/>
  <c r="AH52" i="168"/>
  <c r="AF52" i="168"/>
  <c r="AD52" i="168"/>
  <c r="AB52" i="168"/>
  <c r="AA52" i="168"/>
  <c r="Z52" i="168"/>
  <c r="X52" i="168"/>
  <c r="W52" i="168"/>
  <c r="V52" i="168"/>
  <c r="U52" i="168"/>
  <c r="T52" i="168"/>
  <c r="R52" i="168"/>
  <c r="P52" i="168"/>
  <c r="O52" i="168"/>
  <c r="N52" i="168"/>
  <c r="M52" i="168"/>
  <c r="L52" i="168"/>
  <c r="K52" i="168"/>
  <c r="J52" i="168"/>
  <c r="I52" i="168"/>
  <c r="H52" i="168"/>
  <c r="G52" i="168"/>
  <c r="F52" i="168"/>
  <c r="B10" i="168"/>
  <c r="B13" i="168" s="1"/>
  <c r="B16" i="168" s="1"/>
  <c r="B19" i="168" s="1"/>
  <c r="B22" i="168" s="1"/>
  <c r="B25" i="168" s="1"/>
  <c r="B28" i="168" s="1"/>
  <c r="B31" i="168" s="1"/>
  <c r="B34" i="168" s="1"/>
  <c r="B37" i="168" s="1"/>
  <c r="B40" i="168" s="1"/>
  <c r="B43" i="168" s="1"/>
  <c r="B46" i="168" s="1"/>
  <c r="B49" i="168" s="1"/>
  <c r="B56" i="168" s="1"/>
  <c r="B59" i="168" s="1"/>
  <c r="B62" i="168" s="1"/>
  <c r="B65" i="168" s="1"/>
  <c r="B68" i="168" s="1"/>
  <c r="B71" i="168" s="1"/>
  <c r="B74" i="168" s="1"/>
  <c r="B77" i="168" s="1"/>
  <c r="B80" i="168" s="1"/>
  <c r="B83" i="168" s="1"/>
  <c r="B86" i="168" s="1"/>
  <c r="B89" i="168" s="1"/>
  <c r="B92" i="168" s="1"/>
  <c r="B95" i="168" s="1"/>
  <c r="B98" i="168" s="1"/>
  <c r="B101" i="168" s="1"/>
  <c r="B104" i="168" s="1"/>
  <c r="B9" i="168"/>
  <c r="B12" i="168" s="1"/>
  <c r="B15" i="168" s="1"/>
  <c r="B18" i="168" s="1"/>
  <c r="B21" i="168" s="1"/>
  <c r="B24" i="168" s="1"/>
  <c r="B27" i="168" s="1"/>
  <c r="B30" i="168" s="1"/>
  <c r="B33" i="168" s="1"/>
  <c r="B36" i="168" s="1"/>
  <c r="B39" i="168" s="1"/>
  <c r="B42" i="168" s="1"/>
  <c r="B45" i="168" s="1"/>
  <c r="B48" i="168" s="1"/>
  <c r="B55" i="168" s="1"/>
  <c r="B58" i="168" s="1"/>
  <c r="B61" i="168" s="1"/>
  <c r="B64" i="168" s="1"/>
  <c r="B67" i="168" s="1"/>
  <c r="B70" i="168" s="1"/>
  <c r="B73" i="168" s="1"/>
  <c r="B76" i="168" s="1"/>
  <c r="B79" i="168" s="1"/>
  <c r="B82" i="168" s="1"/>
  <c r="B85" i="168" s="1"/>
  <c r="B88" i="168" s="1"/>
  <c r="B91" i="168" s="1"/>
  <c r="B94" i="168" s="1"/>
  <c r="B97" i="168" s="1"/>
  <c r="B100" i="168" s="1"/>
  <c r="B103" i="168" s="1"/>
  <c r="B8" i="168"/>
  <c r="B11" i="168" s="1"/>
  <c r="B14" i="168" s="1"/>
  <c r="B17" i="168" s="1"/>
  <c r="B20" i="168" s="1"/>
  <c r="B23" i="168" s="1"/>
  <c r="B26" i="168" s="1"/>
  <c r="B29" i="168" s="1"/>
  <c r="B32" i="168" s="1"/>
  <c r="B35" i="168" s="1"/>
  <c r="B38" i="168" s="1"/>
  <c r="B41" i="168" s="1"/>
  <c r="B44" i="168" s="1"/>
  <c r="B47" i="168" s="1"/>
  <c r="B54" i="168" s="1"/>
  <c r="B57" i="168" s="1"/>
  <c r="B60" i="168" s="1"/>
  <c r="B63" i="168" s="1"/>
  <c r="B66" i="168" s="1"/>
  <c r="B69" i="168" s="1"/>
  <c r="B72" i="168" s="1"/>
  <c r="B75" i="168" s="1"/>
  <c r="B78" i="168" s="1"/>
  <c r="B81" i="168" s="1"/>
  <c r="B84" i="168" s="1"/>
  <c r="B87" i="168" s="1"/>
  <c r="B90" i="168" s="1"/>
  <c r="B93" i="168" s="1"/>
  <c r="B96" i="168" s="1"/>
  <c r="B99" i="168" s="1"/>
  <c r="B102" i="168" s="1"/>
  <c r="B7" i="168"/>
  <c r="B6" i="168"/>
  <c r="B5" i="168"/>
  <c r="AJ4" i="168"/>
  <c r="AG4" i="168"/>
  <c r="AF4" i="168"/>
  <c r="AE4" i="168"/>
  <c r="AD4" i="168"/>
  <c r="AC4" i="168"/>
  <c r="AB4" i="168"/>
  <c r="AA4" i="168"/>
  <c r="Z4" i="168"/>
  <c r="Y4" i="168"/>
  <c r="X4" i="168"/>
  <c r="W4" i="168"/>
  <c r="V4" i="168"/>
  <c r="U4" i="168"/>
  <c r="T4" i="168"/>
  <c r="S4" i="168"/>
  <c r="R4" i="168"/>
  <c r="Q4" i="168"/>
  <c r="P4" i="168"/>
  <c r="O4" i="168"/>
  <c r="N4" i="168"/>
  <c r="AK3" i="168"/>
  <c r="AJ3" i="168"/>
  <c r="AI3" i="168"/>
  <c r="AH3" i="168"/>
  <c r="AF3" i="168"/>
  <c r="AD3" i="168"/>
  <c r="AB3" i="168"/>
  <c r="AA3" i="168"/>
  <c r="Z3" i="168"/>
  <c r="X3" i="168"/>
  <c r="W3" i="168"/>
  <c r="V3" i="168"/>
  <c r="U3" i="168"/>
  <c r="T3" i="168"/>
  <c r="R3" i="168"/>
  <c r="P3" i="168"/>
  <c r="O3" i="168"/>
  <c r="N3" i="168"/>
  <c r="M3" i="168"/>
  <c r="L3" i="168"/>
  <c r="K3" i="168"/>
  <c r="J3" i="168"/>
  <c r="I3" i="168"/>
  <c r="H3" i="168"/>
  <c r="G3" i="168"/>
  <c r="F3" i="168"/>
  <c r="AJ53" i="164"/>
  <c r="AG53" i="164"/>
  <c r="AF53" i="164"/>
  <c r="AE53" i="164"/>
  <c r="AD53" i="164"/>
  <c r="AC53" i="164"/>
  <c r="AB53" i="164"/>
  <c r="AA53" i="164"/>
  <c r="Z53" i="164"/>
  <c r="Y53" i="164"/>
  <c r="X53" i="164"/>
  <c r="W53" i="164"/>
  <c r="V53" i="164"/>
  <c r="U53" i="164"/>
  <c r="T53" i="164"/>
  <c r="S53" i="164"/>
  <c r="R53" i="164"/>
  <c r="Q53" i="164"/>
  <c r="P53" i="164"/>
  <c r="O53" i="164"/>
  <c r="N53" i="164"/>
  <c r="AK52" i="164"/>
  <c r="AJ52" i="164"/>
  <c r="AI52" i="164"/>
  <c r="AH52" i="164"/>
  <c r="AF52" i="164"/>
  <c r="AD52" i="164"/>
  <c r="AB52" i="164"/>
  <c r="AA52" i="164"/>
  <c r="Z52" i="164"/>
  <c r="X52" i="164"/>
  <c r="W52" i="164"/>
  <c r="V52" i="164"/>
  <c r="U52" i="164"/>
  <c r="T52" i="164"/>
  <c r="R52" i="164"/>
  <c r="P52" i="164"/>
  <c r="O52" i="164"/>
  <c r="N52" i="164"/>
  <c r="M52" i="164"/>
  <c r="L52" i="164"/>
  <c r="K52" i="164"/>
  <c r="J52" i="164"/>
  <c r="I52" i="164"/>
  <c r="H52" i="164"/>
  <c r="G52" i="164"/>
  <c r="F52" i="164"/>
  <c r="B10" i="164"/>
  <c r="B13" i="164" s="1"/>
  <c r="B16" i="164" s="1"/>
  <c r="B19" i="164" s="1"/>
  <c r="B22" i="164" s="1"/>
  <c r="B25" i="164" s="1"/>
  <c r="B28" i="164" s="1"/>
  <c r="B31" i="164" s="1"/>
  <c r="B34" i="164" s="1"/>
  <c r="B37" i="164" s="1"/>
  <c r="B40" i="164" s="1"/>
  <c r="B43" i="164" s="1"/>
  <c r="B46" i="164" s="1"/>
  <c r="B49" i="164" s="1"/>
  <c r="B56" i="164" s="1"/>
  <c r="B59" i="164" s="1"/>
  <c r="B62" i="164" s="1"/>
  <c r="B65" i="164" s="1"/>
  <c r="B68" i="164" s="1"/>
  <c r="B71" i="164" s="1"/>
  <c r="B74" i="164" s="1"/>
  <c r="B77" i="164" s="1"/>
  <c r="B80" i="164" s="1"/>
  <c r="B83" i="164" s="1"/>
  <c r="B86" i="164" s="1"/>
  <c r="B89" i="164" s="1"/>
  <c r="B92" i="164" s="1"/>
  <c r="B95" i="164" s="1"/>
  <c r="B98" i="164" s="1"/>
  <c r="B101" i="164" s="1"/>
  <c r="B104" i="164" s="1"/>
  <c r="B9" i="164"/>
  <c r="B12" i="164" s="1"/>
  <c r="B15" i="164" s="1"/>
  <c r="B18" i="164" s="1"/>
  <c r="B21" i="164" s="1"/>
  <c r="B24" i="164" s="1"/>
  <c r="B27" i="164" s="1"/>
  <c r="B30" i="164" s="1"/>
  <c r="B33" i="164" s="1"/>
  <c r="B36" i="164" s="1"/>
  <c r="B39" i="164" s="1"/>
  <c r="B42" i="164" s="1"/>
  <c r="B45" i="164" s="1"/>
  <c r="B48" i="164" s="1"/>
  <c r="B55" i="164" s="1"/>
  <c r="B58" i="164" s="1"/>
  <c r="B61" i="164" s="1"/>
  <c r="B64" i="164" s="1"/>
  <c r="B67" i="164" s="1"/>
  <c r="B70" i="164" s="1"/>
  <c r="B73" i="164" s="1"/>
  <c r="B76" i="164" s="1"/>
  <c r="B79" i="164" s="1"/>
  <c r="B82" i="164" s="1"/>
  <c r="B85" i="164" s="1"/>
  <c r="B88" i="164" s="1"/>
  <c r="B91" i="164" s="1"/>
  <c r="B94" i="164" s="1"/>
  <c r="B97" i="164" s="1"/>
  <c r="B100" i="164" s="1"/>
  <c r="B103" i="164" s="1"/>
  <c r="B8" i="164"/>
  <c r="B11" i="164" s="1"/>
  <c r="B14" i="164" s="1"/>
  <c r="B17" i="164" s="1"/>
  <c r="B20" i="164" s="1"/>
  <c r="B23" i="164" s="1"/>
  <c r="B26" i="164" s="1"/>
  <c r="B29" i="164" s="1"/>
  <c r="B32" i="164" s="1"/>
  <c r="B35" i="164" s="1"/>
  <c r="B38" i="164" s="1"/>
  <c r="B41" i="164" s="1"/>
  <c r="B44" i="164" s="1"/>
  <c r="B47" i="164" s="1"/>
  <c r="B54" i="164" s="1"/>
  <c r="B57" i="164" s="1"/>
  <c r="B60" i="164" s="1"/>
  <c r="B63" i="164" s="1"/>
  <c r="B66" i="164" s="1"/>
  <c r="B69" i="164" s="1"/>
  <c r="B72" i="164" s="1"/>
  <c r="B75" i="164" s="1"/>
  <c r="B78" i="164" s="1"/>
  <c r="B81" i="164" s="1"/>
  <c r="B84" i="164" s="1"/>
  <c r="B87" i="164" s="1"/>
  <c r="B90" i="164" s="1"/>
  <c r="B93" i="164" s="1"/>
  <c r="B96" i="164" s="1"/>
  <c r="B99" i="164" s="1"/>
  <c r="B102" i="164" s="1"/>
  <c r="B7" i="164"/>
  <c r="B6" i="164"/>
  <c r="B5" i="164"/>
  <c r="AJ4" i="164"/>
  <c r="AG4" i="164"/>
  <c r="AF4" i="164"/>
  <c r="AE4" i="164"/>
  <c r="AD4" i="164"/>
  <c r="AC4" i="164"/>
  <c r="AB4" i="164"/>
  <c r="AA4" i="164"/>
  <c r="Z4" i="164"/>
  <c r="Y4" i="164"/>
  <c r="X4" i="164"/>
  <c r="W4" i="164"/>
  <c r="V4" i="164"/>
  <c r="U4" i="164"/>
  <c r="T4" i="164"/>
  <c r="S4" i="164"/>
  <c r="R4" i="164"/>
  <c r="Q4" i="164"/>
  <c r="P4" i="164"/>
  <c r="O4" i="164"/>
  <c r="N4" i="164"/>
  <c r="AK3" i="164"/>
  <c r="AJ3" i="164"/>
  <c r="AI3" i="164"/>
  <c r="AH3" i="164"/>
  <c r="AF3" i="164"/>
  <c r="AD3" i="164"/>
  <c r="AB3" i="164"/>
  <c r="AA3" i="164"/>
  <c r="Z3" i="164"/>
  <c r="X3" i="164"/>
  <c r="W3" i="164"/>
  <c r="V3" i="164"/>
  <c r="U3" i="164"/>
  <c r="T3" i="164"/>
  <c r="R3" i="164"/>
  <c r="P3" i="164"/>
  <c r="O3" i="164"/>
  <c r="N3" i="164"/>
  <c r="M3" i="164"/>
  <c r="L3" i="164"/>
  <c r="K3" i="164"/>
  <c r="J3" i="164"/>
  <c r="I3" i="164"/>
  <c r="H3" i="164"/>
  <c r="G3" i="164"/>
  <c r="F3" i="164"/>
  <c r="B10" i="163"/>
  <c r="B13" i="163" s="1"/>
  <c r="B16" i="163" s="1"/>
  <c r="B19" i="163" s="1"/>
  <c r="B22" i="163" s="1"/>
  <c r="B25" i="163" s="1"/>
  <c r="B28" i="163" s="1"/>
  <c r="B31" i="163" s="1"/>
  <c r="B34" i="163" s="1"/>
  <c r="B37" i="163" s="1"/>
  <c r="B40" i="163" s="1"/>
  <c r="B43" i="163" s="1"/>
  <c r="B46" i="163" s="1"/>
  <c r="B49" i="163" s="1"/>
  <c r="B9" i="163"/>
  <c r="B12" i="163" s="1"/>
  <c r="B15" i="163" s="1"/>
  <c r="B18" i="163" s="1"/>
  <c r="B21" i="163" s="1"/>
  <c r="B24" i="163" s="1"/>
  <c r="B27" i="163" s="1"/>
  <c r="B30" i="163" s="1"/>
  <c r="B33" i="163" s="1"/>
  <c r="B36" i="163" s="1"/>
  <c r="B39" i="163" s="1"/>
  <c r="B42" i="163" s="1"/>
  <c r="B45" i="163" s="1"/>
  <c r="B48" i="163" s="1"/>
  <c r="B8" i="163"/>
  <c r="B11" i="163" s="1"/>
  <c r="B14" i="163" s="1"/>
  <c r="B17" i="163" s="1"/>
  <c r="B20" i="163" s="1"/>
  <c r="B23" i="163" s="1"/>
  <c r="B26" i="163" s="1"/>
  <c r="B29" i="163" s="1"/>
  <c r="B32" i="163" s="1"/>
  <c r="B35" i="163" s="1"/>
  <c r="B38" i="163" s="1"/>
  <c r="B41" i="163" s="1"/>
  <c r="B44" i="163" s="1"/>
  <c r="B47" i="163" s="1"/>
  <c r="B7" i="163"/>
  <c r="B6" i="163"/>
  <c r="B5" i="163"/>
  <c r="AJ4" i="163"/>
  <c r="AG4" i="163"/>
  <c r="AF4" i="163"/>
  <c r="AE4" i="163"/>
  <c r="AD4" i="163"/>
  <c r="AC4" i="163"/>
  <c r="AB4" i="163"/>
  <c r="AA4" i="163"/>
  <c r="Z4" i="163"/>
  <c r="Y4" i="163"/>
  <c r="X4" i="163"/>
  <c r="W4" i="163"/>
  <c r="V4" i="163"/>
  <c r="U4" i="163"/>
  <c r="T4" i="163"/>
  <c r="S4" i="163"/>
  <c r="R4" i="163"/>
  <c r="Q4" i="163"/>
  <c r="P4" i="163"/>
  <c r="O4" i="163"/>
  <c r="N4" i="163"/>
  <c r="AK3" i="163"/>
  <c r="AJ3" i="163"/>
  <c r="AI3" i="163"/>
  <c r="AH3" i="163"/>
  <c r="AF3" i="163"/>
  <c r="AD3" i="163"/>
  <c r="AB3" i="163"/>
  <c r="AA3" i="163"/>
  <c r="Z3" i="163"/>
  <c r="X3" i="163"/>
  <c r="W3" i="163"/>
  <c r="V3" i="163"/>
  <c r="U3" i="163"/>
  <c r="T3" i="163"/>
  <c r="R3" i="163"/>
  <c r="P3" i="163"/>
  <c r="O3" i="163"/>
  <c r="N3" i="163"/>
  <c r="M3" i="163"/>
  <c r="L3" i="163"/>
  <c r="K3" i="163"/>
  <c r="J3" i="163"/>
  <c r="I3" i="163"/>
  <c r="H3" i="163"/>
  <c r="G3" i="163"/>
  <c r="F3" i="163"/>
  <c r="AJ53" i="117"/>
  <c r="AG53" i="117"/>
  <c r="AF53" i="117"/>
  <c r="AE53" i="117"/>
  <c r="AD53" i="117"/>
  <c r="AC53" i="117"/>
  <c r="AB53" i="117"/>
  <c r="AA53" i="117"/>
  <c r="Z53" i="117"/>
  <c r="Y53" i="117"/>
  <c r="X53" i="117"/>
  <c r="W53" i="117"/>
  <c r="V53" i="117"/>
  <c r="U53" i="117"/>
  <c r="T53" i="117"/>
  <c r="S53" i="117"/>
  <c r="R53" i="117"/>
  <c r="Q53" i="117"/>
  <c r="P53" i="117"/>
  <c r="O53" i="117"/>
  <c r="N53" i="117"/>
  <c r="AK52" i="117"/>
  <c r="AJ52" i="117"/>
  <c r="AI52" i="117"/>
  <c r="AH52" i="117"/>
  <c r="AF52" i="117"/>
  <c r="AD52" i="117"/>
  <c r="AB52" i="117"/>
  <c r="AA52" i="117"/>
  <c r="Z52" i="117"/>
  <c r="X52" i="117"/>
  <c r="W52" i="117"/>
  <c r="V52" i="117"/>
  <c r="U52" i="117"/>
  <c r="T52" i="117"/>
  <c r="R52" i="117"/>
  <c r="P52" i="117"/>
  <c r="O52" i="117"/>
  <c r="N52" i="117"/>
  <c r="M52" i="117"/>
  <c r="L52" i="117"/>
  <c r="K52" i="117"/>
  <c r="J52" i="117"/>
  <c r="I52" i="117"/>
  <c r="H52" i="117"/>
  <c r="G52" i="117"/>
  <c r="F52" i="117"/>
  <c r="X3" i="117"/>
  <c r="AJ4" i="117"/>
  <c r="AG4" i="117"/>
  <c r="AF4" i="117"/>
  <c r="AE4" i="117"/>
  <c r="AD4" i="117"/>
  <c r="AC4" i="117"/>
  <c r="AB4" i="117"/>
  <c r="AA4" i="117"/>
  <c r="Z4" i="117"/>
  <c r="Y4" i="117"/>
  <c r="X4" i="117"/>
  <c r="W4" i="117"/>
  <c r="V4" i="117"/>
  <c r="U4" i="117"/>
  <c r="T4" i="117"/>
  <c r="S4" i="117"/>
  <c r="R4" i="117"/>
  <c r="Q4" i="117"/>
  <c r="P4" i="117"/>
  <c r="O4" i="117"/>
  <c r="N4" i="117"/>
  <c r="AK3" i="117"/>
  <c r="AJ3" i="117"/>
  <c r="AI3" i="117"/>
  <c r="AH3" i="117"/>
  <c r="AF3" i="117"/>
  <c r="AD3" i="117"/>
  <c r="AB3" i="117"/>
  <c r="AA3" i="117"/>
  <c r="Z3" i="117"/>
  <c r="W3" i="117"/>
  <c r="V3" i="117"/>
  <c r="U3" i="117"/>
  <c r="T3" i="117"/>
  <c r="R3" i="117"/>
  <c r="P3" i="117"/>
  <c r="O3" i="117"/>
  <c r="N3" i="117"/>
  <c r="M3" i="117"/>
  <c r="L3" i="117"/>
  <c r="K3" i="117"/>
  <c r="J3" i="117"/>
  <c r="I3" i="117"/>
  <c r="H3" i="117"/>
  <c r="G3" i="117"/>
  <c r="F3" i="117"/>
  <c r="B10" i="117" l="1"/>
  <c r="B13" i="117" s="1"/>
  <c r="B16" i="117" s="1"/>
  <c r="B19" i="117" s="1"/>
  <c r="B22" i="117" s="1"/>
  <c r="B25" i="117" s="1"/>
  <c r="B28" i="117" s="1"/>
  <c r="B31" i="117" s="1"/>
  <c r="B34" i="117" s="1"/>
  <c r="B37" i="117" s="1"/>
  <c r="B40" i="117" s="1"/>
  <c r="B43" i="117" s="1"/>
  <c r="B46" i="117" s="1"/>
  <c r="B49" i="117" s="1"/>
  <c r="B56" i="117" s="1"/>
  <c r="B59" i="117" s="1"/>
  <c r="B62" i="117" s="1"/>
  <c r="B65" i="117" s="1"/>
  <c r="B68" i="117" s="1"/>
  <c r="B71" i="117" s="1"/>
  <c r="B74" i="117" s="1"/>
  <c r="B77" i="117" s="1"/>
  <c r="B80" i="117" s="1"/>
  <c r="B83" i="117" s="1"/>
  <c r="B86" i="117" s="1"/>
  <c r="B89" i="117" s="1"/>
  <c r="B92" i="117" s="1"/>
  <c r="B95" i="117" s="1"/>
  <c r="B98" i="117" s="1"/>
  <c r="B101" i="117" s="1"/>
  <c r="B104" i="117" s="1"/>
  <c r="B9" i="117"/>
  <c r="B12" i="117" s="1"/>
  <c r="B15" i="117" s="1"/>
  <c r="B18" i="117" s="1"/>
  <c r="B21" i="117" s="1"/>
  <c r="B24" i="117" s="1"/>
  <c r="B27" i="117" s="1"/>
  <c r="B30" i="117" s="1"/>
  <c r="B33" i="117" s="1"/>
  <c r="B36" i="117" s="1"/>
  <c r="B39" i="117" s="1"/>
  <c r="B42" i="117" s="1"/>
  <c r="B45" i="117" s="1"/>
  <c r="B48" i="117" s="1"/>
  <c r="B55" i="117" s="1"/>
  <c r="B58" i="117" s="1"/>
  <c r="B61" i="117" s="1"/>
  <c r="B64" i="117" s="1"/>
  <c r="B67" i="117" s="1"/>
  <c r="B70" i="117" s="1"/>
  <c r="B73" i="117" s="1"/>
  <c r="B76" i="117" s="1"/>
  <c r="B79" i="117" s="1"/>
  <c r="B82" i="117" s="1"/>
  <c r="B85" i="117" s="1"/>
  <c r="B88" i="117" s="1"/>
  <c r="B91" i="117" s="1"/>
  <c r="B94" i="117" s="1"/>
  <c r="B97" i="117" s="1"/>
  <c r="B100" i="117" s="1"/>
  <c r="B103" i="117" s="1"/>
  <c r="B8" i="117"/>
  <c r="B11" i="117" s="1"/>
  <c r="B14" i="117" s="1"/>
  <c r="B17" i="117" s="1"/>
  <c r="B20" i="117" s="1"/>
  <c r="B23" i="117" s="1"/>
  <c r="B26" i="117" s="1"/>
  <c r="B29" i="117" s="1"/>
  <c r="B32" i="117" s="1"/>
  <c r="B35" i="117" s="1"/>
  <c r="B38" i="117" s="1"/>
  <c r="B41" i="117" s="1"/>
  <c r="B44" i="117" s="1"/>
  <c r="B47" i="117" s="1"/>
  <c r="B54" i="117" s="1"/>
  <c r="B57" i="117" s="1"/>
  <c r="B60" i="117" s="1"/>
  <c r="B63" i="117" s="1"/>
  <c r="B66" i="117" s="1"/>
  <c r="B69" i="117" s="1"/>
  <c r="B72" i="117" s="1"/>
  <c r="B75" i="117" s="1"/>
  <c r="B78" i="117" s="1"/>
  <c r="B81" i="117" s="1"/>
  <c r="B84" i="117" s="1"/>
  <c r="B87" i="117" s="1"/>
  <c r="B90" i="117" s="1"/>
  <c r="B93" i="117" s="1"/>
  <c r="B96" i="117" s="1"/>
  <c r="B99" i="117" s="1"/>
  <c r="B102" i="117" s="1"/>
  <c r="B7" i="117"/>
  <c r="B6" i="117"/>
  <c r="B5" i="117"/>
</calcChain>
</file>

<file path=xl/sharedStrings.xml><?xml version="1.0" encoding="utf-8"?>
<sst xmlns="http://schemas.openxmlformats.org/spreadsheetml/2006/main" count="6684" uniqueCount="309">
  <si>
    <t>NA</t>
  </si>
  <si>
    <t>Límpida y transparente</t>
  </si>
  <si>
    <t>Entre 51,5 - 53,5 ms/cm</t>
  </si>
  <si>
    <t>Mayor a 222 ms/cm</t>
  </si>
  <si>
    <t>N.A</t>
  </si>
  <si>
    <t>No mayor a 25 uS/cm</t>
  </si>
  <si>
    <t>LÍmpida y transparente</t>
  </si>
  <si>
    <t>Límpida, transparente e incolora</t>
  </si>
  <si>
    <t xml:space="preserve"> </t>
  </si>
  <si>
    <t>Transparente, límpida de color rojo claro a rojo</t>
  </si>
  <si>
    <t>No mayor a 5 us/cm</t>
  </si>
  <si>
    <t>Solución limpida, transparente y ligeramente amarillenta</t>
  </si>
  <si>
    <t>Solución de aspecto claro e incoloro, de olor fuerte y caracteristico, parecido al acre o vinagre</t>
  </si>
  <si>
    <t>Solución transparente, incolora y libre de particulas</t>
  </si>
  <si>
    <t xml:space="preserve"> NA</t>
  </si>
  <si>
    <t>Solución límpida, transparente e incolora</t>
  </si>
  <si>
    <t>Limpida, transparente e incolora</t>
  </si>
  <si>
    <t>La solución es límpida, transparente y ligeramente amarillenta</t>
  </si>
  <si>
    <t>Limite de 5-hidroximetilfurfural y sustancias relacionadas</t>
  </si>
  <si>
    <t>La solución es límpida, transparente e incolora</t>
  </si>
  <si>
    <t>La solución límpida, transparente e incolora</t>
  </si>
  <si>
    <t>Nombre del producto</t>
  </si>
  <si>
    <t>Aspecto</t>
  </si>
  <si>
    <t>Hermeticidad</t>
  </si>
  <si>
    <t>Impurezas</t>
  </si>
  <si>
    <t>Esterilidad</t>
  </si>
  <si>
    <t>Endotoxinas Bacterianas</t>
  </si>
  <si>
    <t>Recuento microbiano</t>
  </si>
  <si>
    <t>Partículas</t>
  </si>
  <si>
    <t>Criterio de aceptación</t>
  </si>
  <si>
    <t>Analito</t>
  </si>
  <si>
    <t>Referencia documental</t>
  </si>
  <si>
    <t>pH</t>
  </si>
  <si>
    <t>Tipo de prueba</t>
  </si>
  <si>
    <t>No menor a 500 ml</t>
  </si>
  <si>
    <t>Solución límpida e incolora</t>
  </si>
  <si>
    <t>% Glucosa</t>
  </si>
  <si>
    <t>Negativo al desarrollo de bacterias y hongos</t>
  </si>
  <si>
    <t>No más de 10 UE/g</t>
  </si>
  <si>
    <t>No menor a 1000 ml</t>
  </si>
  <si>
    <t xml:space="preserve">Envase </t>
  </si>
  <si>
    <t>PEBD</t>
  </si>
  <si>
    <t>PEBD      PVC</t>
  </si>
  <si>
    <t>Solución límpida y transparente</t>
  </si>
  <si>
    <t>ms/cm</t>
  </si>
  <si>
    <t>% Cloruro de sodio</t>
  </si>
  <si>
    <t>No más de 0,5 UE/ml</t>
  </si>
  <si>
    <t>No menor a 250 ml</t>
  </si>
  <si>
    <t xml:space="preserve">PEBD   </t>
  </si>
  <si>
    <t>Solución límpida y ligeramente amarilla</t>
  </si>
  <si>
    <t>% Cloruros totales</t>
  </si>
  <si>
    <t>% Cloruro de potasio</t>
  </si>
  <si>
    <t>% Cloruro de calcio</t>
  </si>
  <si>
    <t>% Sodio</t>
  </si>
  <si>
    <t>% Potasio</t>
  </si>
  <si>
    <t>% Calcio</t>
  </si>
  <si>
    <t>% Lactato</t>
  </si>
  <si>
    <t>% Lactato de sodio</t>
  </si>
  <si>
    <t>% Manitol</t>
  </si>
  <si>
    <t>Nomás de 2,5 UE/g</t>
  </si>
  <si>
    <t>PEAD</t>
  </si>
  <si>
    <t>No menor a 10 Litros</t>
  </si>
  <si>
    <t>No presenta ninguna fuga del producto y correcto cerrado del precinto de seguridad en su tapa</t>
  </si>
  <si>
    <t>% Ácido acético</t>
  </si>
  <si>
    <t>% Cloruro de magnesio</t>
  </si>
  <si>
    <t>% Bicarbonato de sodio</t>
  </si>
  <si>
    <t>Farmacopea de los Estados Unidos USP 40. Bicarbonato de sodio, inyección.</t>
  </si>
  <si>
    <t>No menor a 5 Litros</t>
  </si>
  <si>
    <t>No más de 0,25 UE/ml</t>
  </si>
  <si>
    <t>Líquido transparente, incoloro e inodoro</t>
  </si>
  <si>
    <t>PVC              PP</t>
  </si>
  <si>
    <t>No menor a 100 ml</t>
  </si>
  <si>
    <t>Solución transparente e incolora</t>
  </si>
  <si>
    <t>% Fluconazol</t>
  </si>
  <si>
    <t>No más de 0,416 UE/mg</t>
  </si>
  <si>
    <t>Solución casi incolora a amarillo pálido</t>
  </si>
  <si>
    <t>% Metronidazol</t>
  </si>
  <si>
    <t>No más de 0,35 UE/mg</t>
  </si>
  <si>
    <t>Solución límpida y transparente, ligeramente amarillenta e inodora</t>
  </si>
  <si>
    <t>Menor o igual a 15 ms/cm</t>
  </si>
  <si>
    <t>Menor o igual a 17 ms/cm</t>
  </si>
  <si>
    <t>Menor o igual a 16,5 ms/cm</t>
  </si>
  <si>
    <t>% Ciprofloxacina</t>
  </si>
  <si>
    <t>No más de 0,50 UE/mg</t>
  </si>
  <si>
    <t>No menor a 5 ml</t>
  </si>
  <si>
    <t>% Besilato de Atracurio</t>
  </si>
  <si>
    <t>% Isómero trans-trans</t>
  </si>
  <si>
    <t>% Isómero cis- trans</t>
  </si>
  <si>
    <t>% Isómero cis-cis</t>
  </si>
  <si>
    <t>No más de 5,56 UE/mg</t>
  </si>
  <si>
    <t>No menor a 20 ml</t>
  </si>
  <si>
    <t>No más de 3,6 UE/ml</t>
  </si>
  <si>
    <t>No menor a 10 ml</t>
  </si>
  <si>
    <t>VIDRIO ÁMBAR</t>
  </si>
  <si>
    <t>VIDRIO INCOLORO</t>
  </si>
  <si>
    <t>% Edetato cálcico disódico</t>
  </si>
  <si>
    <t>No más de 0,01 UE/mg</t>
  </si>
  <si>
    <t>% Lidocaína</t>
  </si>
  <si>
    <t>No más de 1,1 UE/mg</t>
  </si>
  <si>
    <t>No más de 5,0 mEq/ml</t>
  </si>
  <si>
    <t>No menor a 2 ml</t>
  </si>
  <si>
    <t>Transparente, incolora o ligeramente amarillenta y libre de particulas</t>
  </si>
  <si>
    <t>% Dipirona sódica</t>
  </si>
  <si>
    <t>Límpida y ligeramente amarrilla</t>
  </si>
  <si>
    <t>No menor a 1 ml</t>
  </si>
  <si>
    <t>% Clorfeniramina maleato</t>
  </si>
  <si>
    <t>No más de 8,8 UE/mg</t>
  </si>
  <si>
    <t>% Cianocobalamina</t>
  </si>
  <si>
    <r>
      <t>No más de 0,4 UE/</t>
    </r>
    <r>
      <rPr>
        <sz val="8"/>
        <color theme="1"/>
        <rFont val="Calibri"/>
        <family val="2"/>
      </rPr>
      <t>µ</t>
    </r>
    <r>
      <rPr>
        <sz val="8"/>
        <color theme="1"/>
        <rFont val="Arial"/>
        <family val="2"/>
      </rPr>
      <t>g</t>
    </r>
  </si>
  <si>
    <t>No más de 8,8 UE/mEq</t>
  </si>
  <si>
    <t>PEBD ROJO</t>
  </si>
  <si>
    <t>% Sulfato de magnesio</t>
  </si>
  <si>
    <t>No más de 0,09 UE/mg</t>
  </si>
  <si>
    <t>% Gluconato de calcio</t>
  </si>
  <si>
    <t>No más de 0,17 UE/mg</t>
  </si>
  <si>
    <t>No menor a 3 ml</t>
  </si>
  <si>
    <t>No más de 8,33 UE/mg</t>
  </si>
  <si>
    <t>No más de 50,0 UE/mg</t>
  </si>
  <si>
    <t>% Midazolam</t>
  </si>
  <si>
    <t>% Fentanilo</t>
  </si>
  <si>
    <t>%  Ácido ascórbico</t>
  </si>
  <si>
    <t>No más de 1,2 UE/ml</t>
  </si>
  <si>
    <t>No menor a 4 ml</t>
  </si>
  <si>
    <t>% Teofilina</t>
  </si>
  <si>
    <t>La solución es límpida, transparente, ligeramente amarillenta, libre de partículas visibles y sin cristalización</t>
  </si>
  <si>
    <t>% Etilendiamina</t>
  </si>
  <si>
    <t>No más de 1 UE/mg</t>
  </si>
  <si>
    <t>No más de 0,07 UE/mg</t>
  </si>
  <si>
    <t>% Peróxido de hidrógeno</t>
  </si>
  <si>
    <t>% Ácido peracético</t>
  </si>
  <si>
    <t>% Ácido cítrico</t>
  </si>
  <si>
    <t>Solución límpida, transparente y color anaranjado amarillo, con aroma a naranja característico</t>
  </si>
  <si>
    <t>% Citrato de sodio</t>
  </si>
  <si>
    <t>Solución límpida, transparente y color morado, con un aroma a uva característico</t>
  </si>
  <si>
    <t>PP</t>
  </si>
  <si>
    <t>% Levofloxacina</t>
  </si>
  <si>
    <t>No más de 0,70 UE/mg</t>
  </si>
  <si>
    <t>% Furosemida</t>
  </si>
  <si>
    <t>No más de 3,6 UE/mg</t>
  </si>
  <si>
    <t>% Etamsilato</t>
  </si>
  <si>
    <t>Cisatracurio</t>
  </si>
  <si>
    <t>Norefrina</t>
  </si>
  <si>
    <t>% Ondasetrón</t>
  </si>
  <si>
    <t>No más de 9,9 UE/mg</t>
  </si>
  <si>
    <t>Criterio de apectación</t>
  </si>
  <si>
    <t>No más de 0,25</t>
  </si>
  <si>
    <t>Farmacopea británica BP 2009. Soluciones para hemodiálisis. Farmacopea británica BP 2009. Cloruro de Sodio infusión intravenosa.                                                                                Farmacopea de los Estados Unidos USP 40. Acético Glacial. Farmacopea de los Estados Unidos USP 40. Cloruro de calcio. Farmacopea de los Estados Unidos USP 40. Cloruro de magnesio.</t>
  </si>
  <si>
    <t>Farmacopea de los Estados Unidos USP 40. Solución Ringer Lactato Inyectable.                                                                                        Farmacopea de los Estados Unidos USP 40. Cloruro de calcio.                                                                                   Farmacopea Española 3° edición/ Disoluciones para Diálisis peritoneal.                                                                           Farmacopea británica BP 2009. Cloruro de sodio infusión intravenosa.                                                                               Farmacopea británica BP 2009. Composición de lactato de sodio infusión intravenosa.</t>
  </si>
  <si>
    <t>Farmacopea de los Estados Unidos USP 40. Solución Ringer Inyectable.                                                                          Farmacopea británica BP 2009. Cloruro de Sodio infusión intravenosa.                                                                         Farmacopea de los Estados Unidos USP 40. Cloruro de calcio.</t>
  </si>
  <si>
    <t>Farmacopea de los Estados Unidos USP 40. Dextrosa, Inyección.</t>
  </si>
  <si>
    <t>Farmacopea británica BP 2009. Cloruro de Sodio infusión intravenosa.</t>
  </si>
  <si>
    <t>Farmacopea de los Estados Unidos USP 40. Dextrosa y cloruro de sodio, inyección.                                                                Farmacopea de los Estados Unidos USP 40. Dextrosa, Inyección.                                                                                 Farmacopea británica BP 2009. Cloruro de Sodio infusión intravenosa.</t>
  </si>
  <si>
    <t xml:space="preserve">Farmacopea de los Estados Unidos Mexicanos FEUM-Edición 11. Preparados farmacéuticos/Manitol, solución inyectable. </t>
  </si>
  <si>
    <r>
      <t>Farmacopea Española 3° edición/ Disoluciones para Diálisis peritoneal.                                                                                     Farmacopea de los Estados Unidos USP 40. Cloruro de magnesio.                                                                                        Farmacopea de los Estados Unidos USP 40. Cloruro de calcio.                                                                           Farmacopea británica BP 2009. Cloruro de sodio infusión intravenosa.                                                                               Farmacopea Nacional Argentina 6</t>
    </r>
    <r>
      <rPr>
        <sz val="8"/>
        <color theme="1"/>
        <rFont val="Calibri"/>
        <family val="2"/>
      </rPr>
      <t>°</t>
    </r>
    <r>
      <rPr>
        <sz val="8"/>
        <color theme="1"/>
        <rFont val="Arial"/>
        <family val="2"/>
      </rPr>
      <t xml:space="preserve"> edición. Glucosa.</t>
    </r>
  </si>
  <si>
    <t xml:space="preserve">Farmacopea Española 3° edición/ Disoluciones para Diálisis peritoneal.                                                                                     Farmacopea de los Estados Unidos USP 40. Cloruro de magnesio.                                                                                        Farmacopea de los Estados Unidos USP 40. Cloruro de calcio.       Farmacopea de los Estados Unidos USP 40. Dextrosa, inyección.                                                                           Farmacopea británica BP 2009. Cloruro de sodio infusión intravenosa.                                                                               </t>
  </si>
  <si>
    <t xml:space="preserve">Farmacopea de los Estados Unidos USP 41. Agua estéril para inyección. </t>
  </si>
  <si>
    <t>Farmacopea de los Estados Unidos USP 41. Fluconazol, inyección.</t>
  </si>
  <si>
    <t xml:space="preserve">Farmacopea de los Estados Unidos USP 40. Metronidazol, inyección. </t>
  </si>
  <si>
    <t>Farmacopea de los Estados Unidos USP 41. Ciprofloxacino, Inyección.</t>
  </si>
  <si>
    <t>Farmacopea de los Estados Unidos USP 41. Besilato de Atracurio, Inyección.</t>
  </si>
  <si>
    <t>Farmacopea británica BP 2009. Concentrado de Cloruro de Potasio estéril.</t>
  </si>
  <si>
    <t>Farmacopea británica BP 2009. Clorhidrato de Lidocaína.</t>
  </si>
  <si>
    <t>Farmacopea Británica BP 2009. Dipirona</t>
  </si>
  <si>
    <t>Farmacopea de los Estados Unidos USP 40. Sulfato de magnesio, Inyección.</t>
  </si>
  <si>
    <t>Farmacopea de los Estados Unidos USP 40. Gluconato de calcio, Inyección.                                                                                   Farmacopea británica BP 2009. Gluconato de calcio para inyección.</t>
  </si>
  <si>
    <t>Farmacopea británica BP 2017. Aminofilina inyección.</t>
  </si>
  <si>
    <t>Farmacopea de los Estados Unidos USP 43. Ondasetrón, inyección.</t>
  </si>
  <si>
    <t>Farmacopea británica BP 2020. Furosemida, inyección.</t>
  </si>
  <si>
    <t>Farmacopea británica BP 2017. Midazolam.</t>
  </si>
  <si>
    <t>Farmacopea de los Estados Unidos USP 41. Citrato de fentanilo.</t>
  </si>
  <si>
    <t>Farmacopea británica BP 2017. Ácido ascórbico inyección.</t>
  </si>
  <si>
    <t>Farmacopea británica BP 2017. Edetato cálcico disódico.</t>
  </si>
  <si>
    <t>Farmacopea de los Estados Unidos USP 43. Cianocobalamina, Inyección.</t>
  </si>
  <si>
    <t>Farmacopea Británica BP 2017. Clorfeniramina maleato inyección.</t>
  </si>
  <si>
    <t xml:space="preserve">Farmacopea británica BP 2017. Cloruro de sodio                   Farmacopea británica BP 2017. Citrato de sodio                Farmacopea Española 3° edición/ Dextrosa.  </t>
  </si>
  <si>
    <t>Farmacopea británica BP 2017. Clorhidrato de Lidocaína.</t>
  </si>
  <si>
    <t>VIDRIO INCOLORO         PEBD</t>
  </si>
  <si>
    <t>Furosemida</t>
  </si>
  <si>
    <t>PEBD  VIDRIO ÁMBAR</t>
  </si>
  <si>
    <t xml:space="preserve">PEBD    VIDRIO </t>
  </si>
  <si>
    <t>Clorfeniramina maleato</t>
  </si>
  <si>
    <t>Columna2</t>
  </si>
  <si>
    <t>Columna5</t>
  </si>
  <si>
    <t>Columna7</t>
  </si>
  <si>
    <t>Columna8</t>
  </si>
  <si>
    <t>Columna9</t>
  </si>
  <si>
    <t>Columna10</t>
  </si>
  <si>
    <t>Columna11</t>
  </si>
  <si>
    <t>Columna12</t>
  </si>
  <si>
    <t>Columna13</t>
  </si>
  <si>
    <t>Columna14</t>
  </si>
  <si>
    <t>Columna15</t>
  </si>
  <si>
    <t>Columna16</t>
  </si>
  <si>
    <t>Columna17</t>
  </si>
  <si>
    <t>Columna18</t>
  </si>
  <si>
    <t>Columna19</t>
  </si>
  <si>
    <t>Columna20</t>
  </si>
  <si>
    <t>Columna21</t>
  </si>
  <si>
    <t>Columna22</t>
  </si>
  <si>
    <t>Columna23</t>
  </si>
  <si>
    <t>Columna24</t>
  </si>
  <si>
    <t>Columna25</t>
  </si>
  <si>
    <t>Columna26</t>
  </si>
  <si>
    <t>Columna27</t>
  </si>
  <si>
    <t>Columna28</t>
  </si>
  <si>
    <t>Columna29</t>
  </si>
  <si>
    <t>Columna30</t>
  </si>
  <si>
    <t>Columna31</t>
  </si>
  <si>
    <t>Columna32</t>
  </si>
  <si>
    <t>Columna33</t>
  </si>
  <si>
    <t>Columna35</t>
  </si>
  <si>
    <t>Columna36</t>
  </si>
  <si>
    <t>PRODUCTO</t>
  </si>
  <si>
    <t>FECHA PROGRAMADA</t>
  </si>
  <si>
    <t>NOMBRE</t>
  </si>
  <si>
    <t>LOTE</t>
  </si>
  <si>
    <t>ASPECTO</t>
  </si>
  <si>
    <t>PH</t>
  </si>
  <si>
    <t>HERMETICIDAD</t>
  </si>
  <si>
    <t>CONDUCTIVIDAD</t>
  </si>
  <si>
    <t>VALORACIONES</t>
  </si>
  <si>
    <t>NÚMERO</t>
  </si>
  <si>
    <t>OBSERVACIONES</t>
  </si>
  <si>
    <t>FECHA DE ANÁLISIS</t>
  </si>
  <si>
    <t>ENVASE</t>
  </si>
  <si>
    <t>IMPUREZAS</t>
  </si>
  <si>
    <t>PARTÍCULAS</t>
  </si>
  <si>
    <t>Columna342</t>
  </si>
  <si>
    <t xml:space="preserve">RTMA: 100 UFC/ml       </t>
  </si>
  <si>
    <t>Solución R.A Ácida</t>
  </si>
  <si>
    <t>Solución Ácida ABD</t>
  </si>
  <si>
    <t>Solución R.A Básica</t>
  </si>
  <si>
    <t>VOLUMEN (ml)</t>
  </si>
  <si>
    <t>No menor a 10 Litros                     No menor a 5 Litros</t>
  </si>
  <si>
    <t xml:space="preserve">RTMA: 100 UFC/ml   </t>
  </si>
  <si>
    <t>No menor a 1000 ml                    No menor a 500 ml</t>
  </si>
  <si>
    <t>Solución de Ringer Lactato "Hartmann"</t>
  </si>
  <si>
    <t>El contenido y el envase primario no presenta huellas de coloración</t>
  </si>
  <si>
    <t>RECUENTO MICROBIANO</t>
  </si>
  <si>
    <t>ESTERILIDAD</t>
  </si>
  <si>
    <t>ENDOTOXINAS</t>
  </si>
  <si>
    <t>Solución de Ringer Normal</t>
  </si>
  <si>
    <t>Solución de Glucosa Isotónica al 5%</t>
  </si>
  <si>
    <t>Solución Hipertónica al 10%</t>
  </si>
  <si>
    <t xml:space="preserve">Solución de Glucosa al 50% </t>
  </si>
  <si>
    <t xml:space="preserve">Solución Fisiológica 0.9% </t>
  </si>
  <si>
    <t>Solución Glucosa Clorurada Isotónica-Glucosalina</t>
  </si>
  <si>
    <t xml:space="preserve">Solución de Manitol al 20% </t>
  </si>
  <si>
    <t>Solución para Diálisis Peritoneal con glucosa al 1.5% Diálisis I</t>
  </si>
  <si>
    <t>Solución para Diálisis Peritoneal con Glucosa al 7% Dialisis II</t>
  </si>
  <si>
    <t xml:space="preserve">Solucion estéril ABD </t>
  </si>
  <si>
    <t xml:space="preserve">Fluconazol </t>
  </si>
  <si>
    <t xml:space="preserve">Metronidazol </t>
  </si>
  <si>
    <t>Ciprofloxacina</t>
  </si>
  <si>
    <t xml:space="preserve">Atracurio ABD </t>
  </si>
  <si>
    <t xml:space="preserve">Cloruro de Sodio 20% </t>
  </si>
  <si>
    <t>Quelante ABD</t>
  </si>
  <si>
    <t xml:space="preserve">Lidocaín 1% ABD </t>
  </si>
  <si>
    <t>Bicarbonato de Sodio 8%</t>
  </si>
  <si>
    <t xml:space="preserve">Dipirona Sódica </t>
  </si>
  <si>
    <t>Solución de Glucosa al 50%</t>
  </si>
  <si>
    <t xml:space="preserve">Cianocobalamina (Vitamina B12) </t>
  </si>
  <si>
    <t>Agua para Inyección ABD</t>
  </si>
  <si>
    <t>Cloruro de Potasio 20%</t>
  </si>
  <si>
    <t>Sulfato de Magnesio al 10%</t>
  </si>
  <si>
    <t>Gluconato de Calcio al 10%</t>
  </si>
  <si>
    <t>Midazolam ABD</t>
  </si>
  <si>
    <t>Fentanilo ABD sin conservante</t>
  </si>
  <si>
    <t>Vitamina C ABD (2020)</t>
  </si>
  <si>
    <t>Vitamina C ABD</t>
  </si>
  <si>
    <t>Ácido Peracético 3,5%</t>
  </si>
  <si>
    <t>Citric 50 ABD</t>
  </si>
  <si>
    <t>Hidrata ABD 90</t>
  </si>
  <si>
    <t>Hidrata ABD 75</t>
  </si>
  <si>
    <t xml:space="preserve">Aminofilina </t>
  </si>
  <si>
    <t>Dipirona Sódica al 25%</t>
  </si>
  <si>
    <t xml:space="preserve">Levofloxacina ABD </t>
  </si>
  <si>
    <t xml:space="preserve">Lidocaín ABD al 2% </t>
  </si>
  <si>
    <t xml:space="preserve">Ondansetrón ABD </t>
  </si>
  <si>
    <t>Tramadol ABD</t>
  </si>
  <si>
    <t xml:space="preserve">Epifrina ABD </t>
  </si>
  <si>
    <t>No menor a 1000 ml                    No menor a 500 ml                        No menor a 250 ml                      No menor a 150 ml</t>
  </si>
  <si>
    <t>No menor a 20 ml                                No menor a 10 ml</t>
  </si>
  <si>
    <t>No menor a 10 ml                                           No menor a 5 ml</t>
  </si>
  <si>
    <t xml:space="preserve">Potasse ABD </t>
  </si>
  <si>
    <t>No menor a 10 ml                              No menor a 5 ml</t>
  </si>
  <si>
    <t>Etamsilato</t>
  </si>
  <si>
    <t>% Cisatracurio</t>
  </si>
  <si>
    <t>% Norefrina</t>
  </si>
  <si>
    <t>No más de 8,17 UE/mg</t>
  </si>
  <si>
    <t>Farmacopea de los Estados Unidos USP 43. Besilato de Cisatracurio, inyección.</t>
  </si>
  <si>
    <t>Líquido transparente a ligeramente amarillento</t>
  </si>
  <si>
    <t>La solución es límpida, transparente, casi incoloro a amarillo pálido o amarillo verdoso</t>
  </si>
  <si>
    <t>No más de 83,4 UE/ml</t>
  </si>
  <si>
    <t>Farmacopea de los Estados Unidos USP 42. Norepinefrina, inyección.</t>
  </si>
  <si>
    <t>Volumen</t>
  </si>
  <si>
    <t>Conductividad2</t>
  </si>
  <si>
    <t>Pruebas microbiológicas</t>
  </si>
  <si>
    <t>RTCHL: 10 UFC/ml</t>
  </si>
  <si>
    <t>Forma Farmaceutica</t>
  </si>
  <si>
    <t>Solución</t>
  </si>
  <si>
    <t>Solución de gran volumen</t>
  </si>
  <si>
    <t>Dispositivo médico</t>
  </si>
  <si>
    <t>Solución Inyectable</t>
  </si>
  <si>
    <t>Aminofilina</t>
  </si>
  <si>
    <t>Solución para Hemodialisis</t>
  </si>
  <si>
    <t>Solución Parenteral</t>
  </si>
  <si>
    <t>Dispositivo Médico</t>
  </si>
  <si>
    <t>Solución Bebible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</si>
</sst>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11" x14ac:knownFonts="1">
    <font>
      <sz val="11"/>
      <color theme="1"/>
      <name val="Calibri"/>
      <family val="2"/>
      <scheme val="minor"/>
    </font>
    <font>
      <sz val="11"/>
      <color theme="1"/>
      <name val="Arial"/>
      <family val="2"/>
    </font>
    <font>
      <sz val="11"/>
      <color theme="1"/>
      <name val="Calibri"/>
      <family val="2"/>
      <scheme val="minor"/>
    </font>
    <font>
      <sz val="8"/>
      <color theme="1"/>
      <name val="Arial"/>
      <family val="2"/>
    </font>
    <font>
      <sz val="8"/>
      <color theme="1"/>
      <name val="Calibri"/>
      <family val="2"/>
    </font>
    <font>
      <b/>
      <sz val="8"/>
      <color theme="1"/>
      <name val="Arial"/>
      <family val="2"/>
    </font>
    <font>
      <sz val="8"/>
      <color theme="1"/>
      <name val="Calibri"/>
      <family val="2"/>
      <scheme val="minor"/>
    </font>
    <font>
      <sz val="10"/>
      <color theme="1"/>
      <name val="Arial"/>
      <family val="2"/>
    </font>
    <font>
      <sz val="8"/>
      <color theme="1"/>
      <name val="Arial"/>
    </font>
    <font>
      <b/>
      <sz val="8"/>
      <color theme="1"/>
      <name val="Arial"/>
    </font>
    <font>
      <u/>
      <sz val="8"/>
      <color theme="1"/>
      <name val="Arial"/>
      <family val="2"/>
    </font>
  </fonts>
  <fills count="10">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5" tint="0.79998168889431442"/>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9" fontId="2" fillId="0" borderId="0" applyFont="0" applyFill="0" applyBorder="0" applyAlignment="0" applyProtection="0"/>
    <xf numFmtId="0" fontId="1" fillId="0" borderId="0"/>
  </cellStyleXfs>
  <cellXfs count="137">
    <xf numFmtId="0" fontId="0" fillId="0" borderId="0" xfId="0"/>
    <xf numFmtId="0" fontId="3" fillId="0" borderId="0" xfId="0" applyFont="1"/>
    <xf numFmtId="0" fontId="3" fillId="0" borderId="0" xfId="0" applyFont="1" applyAlignment="1">
      <alignment horizontal="center"/>
    </xf>
    <xf numFmtId="0" fontId="5" fillId="0" borderId="0" xfId="0" applyFont="1"/>
    <xf numFmtId="0" fontId="5" fillId="0" borderId="0" xfId="0" applyFont="1" applyAlignment="1">
      <alignment horizontal="center" wrapText="1"/>
    </xf>
    <xf numFmtId="0" fontId="5" fillId="0" borderId="5"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10" fontId="3" fillId="5" borderId="1" xfId="0" applyNumberFormat="1" applyFont="1" applyFill="1" applyBorder="1" applyAlignment="1">
      <alignment horizontal="center" vertical="center" wrapText="1"/>
    </xf>
    <xf numFmtId="9" fontId="3" fillId="5" borderId="1" xfId="0" applyNumberFormat="1" applyFont="1" applyFill="1" applyBorder="1" applyAlignment="1">
      <alignment horizontal="center" vertical="center" wrapText="1"/>
    </xf>
    <xf numFmtId="165" fontId="3" fillId="5" borderId="1" xfId="0" applyNumberFormat="1"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1" xfId="0" applyFont="1" applyFill="1" applyBorder="1" applyAlignment="1">
      <alignment horizontal="center" vertical="center"/>
    </xf>
    <xf numFmtId="10" fontId="3" fillId="7" borderId="1" xfId="0" applyNumberFormat="1" applyFont="1" applyFill="1" applyBorder="1" applyAlignment="1">
      <alignment horizontal="center" vertical="center" wrapText="1"/>
    </xf>
    <xf numFmtId="0" fontId="3" fillId="8" borderId="1" xfId="0" applyFont="1" applyFill="1" applyBorder="1" applyAlignment="1">
      <alignment horizontal="center" vertical="center" wrapText="1"/>
    </xf>
    <xf numFmtId="10" fontId="3" fillId="8" borderId="1" xfId="0" applyNumberFormat="1" applyFont="1" applyFill="1" applyBorder="1" applyAlignment="1">
      <alignment horizontal="center" vertical="center" wrapText="1"/>
    </xf>
    <xf numFmtId="165" fontId="3" fillId="7" borderId="1" xfId="0" applyNumberFormat="1" applyFont="1" applyFill="1" applyBorder="1" applyAlignment="1">
      <alignment horizontal="center" vertical="center" wrapText="1"/>
    </xf>
    <xf numFmtId="2" fontId="3" fillId="8" borderId="1" xfId="0" applyNumberFormat="1" applyFont="1" applyFill="1" applyBorder="1" applyAlignment="1">
      <alignment horizontal="center" vertical="center" wrapText="1"/>
    </xf>
    <xf numFmtId="2" fontId="3" fillId="8" borderId="1" xfId="0" applyNumberFormat="1" applyFont="1" applyFill="1" applyBorder="1" applyAlignment="1">
      <alignment horizontal="center" vertical="center"/>
    </xf>
    <xf numFmtId="10" fontId="3" fillId="8" borderId="1" xfId="1" applyNumberFormat="1" applyFont="1" applyFill="1" applyBorder="1" applyAlignment="1">
      <alignment horizontal="center" vertical="center"/>
    </xf>
    <xf numFmtId="10" fontId="3" fillId="8" borderId="1" xfId="0" applyNumberFormat="1" applyFont="1" applyFill="1" applyBorder="1" applyAlignment="1">
      <alignment horizontal="center" vertical="center"/>
    </xf>
    <xf numFmtId="165" fontId="3" fillId="8" borderId="1" xfId="0" applyNumberFormat="1" applyFont="1" applyFill="1" applyBorder="1" applyAlignment="1">
      <alignment horizontal="center" vertical="center" wrapText="1"/>
    </xf>
    <xf numFmtId="9" fontId="3" fillId="8" borderId="1" xfId="0" applyNumberFormat="1" applyFont="1" applyFill="1" applyBorder="1" applyAlignment="1">
      <alignment horizontal="center" vertical="center" wrapText="1"/>
    </xf>
    <xf numFmtId="164" fontId="3" fillId="8" borderId="1" xfId="0" applyNumberFormat="1" applyFont="1" applyFill="1" applyBorder="1" applyAlignment="1">
      <alignment horizontal="center" vertical="center" wrapText="1"/>
    </xf>
    <xf numFmtId="166" fontId="3" fillId="8" borderId="1" xfId="0" applyNumberFormat="1" applyFont="1" applyFill="1" applyBorder="1" applyAlignment="1">
      <alignment horizontal="center" vertical="center" wrapText="1"/>
    </xf>
    <xf numFmtId="0" fontId="5" fillId="0" borderId="8" xfId="0" applyFont="1" applyBorder="1" applyAlignment="1">
      <alignment horizontal="center" vertical="center" wrapText="1"/>
    </xf>
    <xf numFmtId="0" fontId="3" fillId="0" borderId="8" xfId="0" applyFont="1" applyFill="1" applyBorder="1" applyAlignment="1">
      <alignment horizontal="center"/>
    </xf>
    <xf numFmtId="0" fontId="5" fillId="0" borderId="1" xfId="0" applyFont="1" applyBorder="1" applyAlignment="1">
      <alignment horizontal="center" vertical="center" wrapText="1"/>
    </xf>
    <xf numFmtId="0" fontId="3" fillId="0" borderId="12" xfId="0" applyFont="1" applyBorder="1" applyAlignment="1">
      <alignment horizontal="center" vertical="center" wrapText="1"/>
    </xf>
    <xf numFmtId="0" fontId="3" fillId="3" borderId="12" xfId="0" applyFont="1" applyFill="1" applyBorder="1" applyAlignment="1">
      <alignment horizontal="center" vertical="center" wrapText="1"/>
    </xf>
    <xf numFmtId="0" fontId="5" fillId="0" borderId="14" xfId="0" applyFont="1" applyBorder="1" applyAlignment="1">
      <alignment horizontal="center" wrapText="1"/>
    </xf>
    <xf numFmtId="0" fontId="3" fillId="9" borderId="2" xfId="0" applyFont="1" applyFill="1" applyBorder="1" applyAlignment="1">
      <alignment horizontal="left" vertical="center" wrapText="1"/>
    </xf>
    <xf numFmtId="0" fontId="3" fillId="9" borderId="2" xfId="0" applyFont="1" applyFill="1" applyBorder="1" applyAlignment="1">
      <alignment horizontal="center" vertical="center" wrapText="1"/>
    </xf>
    <xf numFmtId="0" fontId="5" fillId="0" borderId="5" xfId="0" applyFont="1" applyBorder="1" applyAlignment="1">
      <alignment horizontal="center" vertical="center"/>
    </xf>
    <xf numFmtId="0" fontId="5" fillId="0" borderId="14" xfId="0" applyFont="1" applyBorder="1" applyAlignment="1">
      <alignment horizontal="center" vertical="center"/>
    </xf>
    <xf numFmtId="0" fontId="3" fillId="0" borderId="10" xfId="0" applyFont="1" applyBorder="1" applyAlignment="1">
      <alignment horizontal="center" vertical="center" wrapText="1"/>
    </xf>
    <xf numFmtId="0" fontId="3" fillId="2"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2" fontId="3" fillId="8" borderId="4" xfId="0" applyNumberFormat="1"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165" fontId="3" fillId="8" borderId="4"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9" borderId="13" xfId="0" applyFont="1" applyFill="1" applyBorder="1" applyAlignment="1">
      <alignment horizontal="center" vertical="center" wrapText="1"/>
    </xf>
    <xf numFmtId="0" fontId="6" fillId="0" borderId="0" xfId="0" applyFont="1"/>
    <xf numFmtId="0" fontId="5" fillId="4" borderId="6"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center"/>
    </xf>
    <xf numFmtId="0" fontId="3" fillId="0" borderId="0" xfId="0" applyFont="1" applyAlignment="1">
      <alignment horizontal="center" vertical="center"/>
    </xf>
    <xf numFmtId="10" fontId="3" fillId="4" borderId="8" xfId="1" applyNumberFormat="1" applyFont="1" applyFill="1" applyBorder="1" applyAlignment="1">
      <alignment horizontal="center" vertical="center" wrapText="1"/>
    </xf>
    <xf numFmtId="10" fontId="3" fillId="4" borderId="8" xfId="0" applyNumberFormat="1" applyFont="1" applyFill="1" applyBorder="1" applyAlignment="1">
      <alignment horizontal="center" vertical="center"/>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8" xfId="0" applyFont="1" applyBorder="1" applyAlignment="1">
      <alignment horizontal="center" vertical="center"/>
    </xf>
    <xf numFmtId="0" fontId="5" fillId="0" borderId="8" xfId="0" applyFont="1" applyBorder="1" applyAlignment="1">
      <alignment horizontal="center" wrapText="1"/>
    </xf>
    <xf numFmtId="0" fontId="3" fillId="0" borderId="11" xfId="0" applyFont="1" applyBorder="1" applyAlignment="1">
      <alignment horizontal="center" vertical="center" wrapText="1"/>
    </xf>
    <xf numFmtId="0" fontId="3" fillId="2"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14"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4" borderId="8" xfId="0" applyFont="1" applyFill="1" applyBorder="1" applyAlignment="1">
      <alignment horizontal="center" vertical="center"/>
    </xf>
    <xf numFmtId="0" fontId="3" fillId="4" borderId="8" xfId="0" applyFont="1" applyFill="1" applyBorder="1" applyAlignment="1">
      <alignment horizontal="center" vertical="center" wrapText="1"/>
    </xf>
    <xf numFmtId="0" fontId="5" fillId="4" borderId="8" xfId="0" applyFont="1" applyFill="1" applyBorder="1" applyAlignment="1">
      <alignment vertical="center"/>
    </xf>
    <xf numFmtId="0" fontId="3" fillId="0" borderId="8" xfId="0" applyFont="1" applyBorder="1" applyAlignment="1">
      <alignment horizontal="center"/>
    </xf>
    <xf numFmtId="2" fontId="3" fillId="4" borderId="8" xfId="0" applyNumberFormat="1" applyFont="1" applyFill="1" applyBorder="1" applyAlignment="1">
      <alignment horizontal="center" vertical="center" wrapText="1"/>
    </xf>
    <xf numFmtId="1" fontId="3" fillId="4" borderId="8" xfId="0" applyNumberFormat="1" applyFont="1" applyFill="1" applyBorder="1" applyAlignment="1">
      <alignment horizontal="center" vertical="center" wrapText="1"/>
    </xf>
    <xf numFmtId="0" fontId="0" fillId="0" borderId="0" xfId="0" applyFill="1"/>
    <xf numFmtId="0" fontId="3" fillId="4" borderId="6" xfId="0" applyFont="1" applyFill="1" applyBorder="1" applyAlignment="1">
      <alignment horizontal="center" vertical="center" wrapText="1"/>
    </xf>
    <xf numFmtId="0" fontId="5" fillId="4" borderId="8" xfId="0" applyFont="1" applyFill="1" applyBorder="1" applyAlignment="1">
      <alignment horizontal="center" vertical="center"/>
    </xf>
    <xf numFmtId="2" fontId="3" fillId="0" borderId="8" xfId="0" applyNumberFormat="1" applyFont="1" applyBorder="1" applyAlignment="1">
      <alignment horizontal="center"/>
    </xf>
    <xf numFmtId="2" fontId="3" fillId="0" borderId="8" xfId="0" applyNumberFormat="1" applyFont="1" applyFill="1" applyBorder="1" applyAlignment="1">
      <alignment horizontal="center"/>
    </xf>
    <xf numFmtId="0" fontId="5" fillId="4" borderId="8" xfId="0" applyFont="1" applyFill="1" applyBorder="1" applyAlignment="1">
      <alignment horizontal="center" vertical="center"/>
    </xf>
    <xf numFmtId="0" fontId="3" fillId="4" borderId="6" xfId="0" applyFont="1" applyFill="1" applyBorder="1" applyAlignment="1">
      <alignment horizontal="center" vertical="center" wrapText="1"/>
    </xf>
    <xf numFmtId="0" fontId="7" fillId="0" borderId="0" xfId="0" applyFont="1" applyAlignment="1"/>
    <xf numFmtId="0" fontId="3" fillId="0" borderId="0" xfId="0" applyFont="1" applyBorder="1" applyAlignment="1">
      <alignment horizontal="center" wrapText="1"/>
    </xf>
    <xf numFmtId="0" fontId="3" fillId="0" borderId="0" xfId="0" applyFont="1" applyBorder="1" applyAlignment="1">
      <alignment horizontal="center" vertical="center"/>
    </xf>
    <xf numFmtId="0" fontId="3" fillId="4" borderId="6" xfId="0" applyFont="1" applyFill="1" applyBorder="1" applyAlignment="1">
      <alignment horizontal="center" vertical="center" wrapText="1"/>
    </xf>
    <xf numFmtId="0" fontId="5" fillId="4" borderId="8"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9" fillId="0" borderId="16" xfId="0" applyFont="1" applyBorder="1" applyAlignment="1">
      <alignment horizontal="center" vertical="center"/>
    </xf>
    <xf numFmtId="0" fontId="5" fillId="6" borderId="17" xfId="0" applyFont="1" applyFill="1" applyBorder="1" applyAlignment="1">
      <alignment horizontal="center" vertical="center"/>
    </xf>
    <xf numFmtId="0" fontId="5" fillId="6" borderId="18" xfId="0" applyFont="1" applyFill="1" applyBorder="1" applyAlignment="1">
      <alignment horizontal="center" vertical="center"/>
    </xf>
    <xf numFmtId="0" fontId="5" fillId="4" borderId="6"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5" fillId="4" borderId="8" xfId="0" applyFont="1" applyFill="1" applyBorder="1" applyAlignment="1">
      <alignment horizontal="center" vertical="center"/>
    </xf>
    <xf numFmtId="0" fontId="5" fillId="4" borderId="19" xfId="0" applyFont="1" applyFill="1" applyBorder="1" applyAlignment="1">
      <alignment horizontal="center" vertical="center"/>
    </xf>
    <xf numFmtId="0" fontId="5" fillId="4" borderId="20" xfId="0" applyFont="1" applyFill="1" applyBorder="1" applyAlignment="1">
      <alignment horizontal="center" vertical="center"/>
    </xf>
    <xf numFmtId="0" fontId="5" fillId="4" borderId="17"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18" xfId="0" applyFont="1" applyFill="1" applyBorder="1" applyAlignment="1">
      <alignment horizontal="center" vertical="center"/>
    </xf>
    <xf numFmtId="10" fontId="5" fillId="4" borderId="6" xfId="0" applyNumberFormat="1" applyFont="1" applyFill="1" applyBorder="1" applyAlignment="1">
      <alignment horizontal="center" vertical="center"/>
    </xf>
    <xf numFmtId="10" fontId="5" fillId="4" borderId="3" xfId="0" applyNumberFormat="1" applyFont="1" applyFill="1" applyBorder="1" applyAlignment="1">
      <alignment horizontal="center" vertical="center"/>
    </xf>
    <xf numFmtId="10" fontId="5" fillId="4" borderId="7" xfId="0" applyNumberFormat="1" applyFont="1" applyFill="1" applyBorder="1" applyAlignment="1">
      <alignment horizontal="center" vertical="center"/>
    </xf>
    <xf numFmtId="10" fontId="5" fillId="4" borderId="8" xfId="0" applyNumberFormat="1"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4" borderId="22" xfId="0" applyFont="1" applyFill="1" applyBorder="1" applyAlignment="1">
      <alignment horizontal="center" vertical="center" wrapText="1"/>
    </xf>
    <xf numFmtId="0" fontId="3" fillId="4" borderId="23" xfId="0" applyFont="1" applyFill="1" applyBorder="1" applyAlignment="1">
      <alignment horizontal="center" vertical="center" wrapText="1"/>
    </xf>
    <xf numFmtId="0" fontId="3" fillId="4" borderId="24"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9" xfId="0" applyFont="1" applyBorder="1" applyAlignment="1">
      <alignment horizontal="center" vertical="center"/>
    </xf>
    <xf numFmtId="0" fontId="3" fillId="0" borderId="17" xfId="0" applyFont="1" applyBorder="1" applyAlignment="1">
      <alignment horizontal="center"/>
    </xf>
    <xf numFmtId="0" fontId="3" fillId="0" borderId="9" xfId="0" applyFont="1" applyBorder="1" applyAlignment="1">
      <alignment horizontal="center"/>
    </xf>
    <xf numFmtId="10" fontId="3" fillId="0" borderId="17" xfId="0" applyNumberFormat="1" applyFont="1" applyBorder="1" applyAlignment="1">
      <alignment horizontal="center"/>
    </xf>
    <xf numFmtId="10" fontId="3" fillId="0" borderId="9" xfId="0" applyNumberFormat="1" applyFont="1" applyBorder="1" applyAlignment="1">
      <alignment horizont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2" fontId="3" fillId="4" borderId="8" xfId="0" applyNumberFormat="1" applyFont="1" applyFill="1" applyBorder="1" applyAlignment="1">
      <alignment horizontal="center" vertical="center"/>
    </xf>
    <xf numFmtId="0" fontId="3" fillId="0" borderId="8" xfId="0" applyFont="1" applyBorder="1" applyAlignment="1">
      <alignment horizontal="center" vertical="center"/>
    </xf>
    <xf numFmtId="10" fontId="3" fillId="0" borderId="17" xfId="0" applyNumberFormat="1" applyFont="1" applyFill="1" applyBorder="1" applyAlignment="1">
      <alignment horizontal="center"/>
    </xf>
    <xf numFmtId="10" fontId="3" fillId="0" borderId="9" xfId="0" applyNumberFormat="1" applyFont="1" applyFill="1" applyBorder="1" applyAlignment="1">
      <alignment horizontal="center"/>
    </xf>
    <xf numFmtId="0" fontId="3" fillId="0" borderId="17" xfId="0" applyFont="1" applyFill="1" applyBorder="1" applyAlignment="1">
      <alignment horizontal="center" vertical="center"/>
    </xf>
    <xf numFmtId="0" fontId="3" fillId="0" borderId="18"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17" xfId="0" applyFont="1" applyFill="1" applyBorder="1" applyAlignment="1">
      <alignment horizontal="center"/>
    </xf>
    <xf numFmtId="0" fontId="3" fillId="0" borderId="9" xfId="0" applyFont="1" applyFill="1" applyBorder="1" applyAlignment="1">
      <alignment horizontal="center"/>
    </xf>
    <xf numFmtId="0" fontId="3" fillId="0" borderId="8"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7"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10" fillId="0" borderId="0" xfId="0" applyFont="1"/>
  </cellXfs>
  <cellStyles count="3">
    <cellStyle name="Normal" xfId="0" builtinId="0"/>
    <cellStyle name="Normal 2" xfId="2"/>
    <cellStyle name="Porcentaje" xfId="1" builtinId="5"/>
  </cellStyles>
  <dxfs count="1731">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ont>
        <b val="0"/>
        <i val="0"/>
        <strike val="0"/>
        <condense val="0"/>
        <extend val="0"/>
        <outline val="0"/>
        <shadow val="0"/>
        <u val="none"/>
        <vertAlign val="baseline"/>
        <sz val="8"/>
        <color theme="1"/>
        <name val="Arial"/>
        <scheme val="none"/>
      </font>
      <fill>
        <patternFill patternType="solid">
          <fgColor indexed="64"/>
          <bgColor theme="4" tint="0.79998168889431442"/>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5" tint="0.79998168889431442"/>
        </patternFill>
      </fill>
      <alignment horizontal="center" vertical="center" textRotation="0" wrapText="1" indent="0" justifyLastLine="0" shrinkToFit="0" readingOrder="0"/>
      <border diagonalUp="0" diagonalDown="0">
        <left style="medium">
          <color indexed="64"/>
        </left>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4" tint="0.79998168889431442"/>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4" tint="0.79998168889431442"/>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4" tint="0.79998168889431442"/>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4" tint="0.79998168889431442"/>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numFmt numFmtId="165" formatCode="0.0%"/>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numFmt numFmtId="165" formatCode="0.0%"/>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numFmt numFmtId="165" formatCode="0.0%"/>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numFmt numFmtId="165" formatCode="0.0%"/>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numFmt numFmtId="14" formatCode="0.00%"/>
      <fill>
        <patternFill patternType="solid">
          <fgColor indexed="64"/>
          <bgColor theme="9" tint="0.39997558519241921"/>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numFmt numFmtId="14" formatCode="0.00%"/>
      <fill>
        <patternFill patternType="solid">
          <fgColor indexed="64"/>
          <bgColor theme="9" tint="0.39997558519241921"/>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249977111117893"/>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39997558519241921"/>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39997558519241921"/>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8"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9" tint="0.39997558519241921"/>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numFmt numFmtId="2" formatCode="0.00"/>
      <fill>
        <patternFill patternType="solid">
          <fgColor indexed="64"/>
          <bgColor theme="9" tint="0.39997558519241921"/>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numFmt numFmtId="2" formatCode="0.00"/>
      <fill>
        <patternFill patternType="solid">
          <fgColor indexed="64"/>
          <bgColor theme="9" tint="0.39997558519241921"/>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8"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7"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fill>
        <patternFill patternType="solid">
          <fgColor indexed="64"/>
          <bgColor theme="8" tint="0.59999389629810485"/>
        </patternFill>
      </fill>
      <alignment horizontal="center"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8"/>
        <color theme="1"/>
        <name val="Arial"/>
        <scheme val="none"/>
      </font>
      <alignment horizontal="center" vertical="center" textRotation="0" wrapText="1" indent="0" justifyLastLine="0" shrinkToFit="0" readingOrder="0"/>
      <border diagonalUp="0" diagonalDown="0">
        <left/>
        <right style="medium">
          <color indexed="64"/>
        </right>
        <top style="medium">
          <color indexed="64"/>
        </top>
        <bottom style="medium">
          <color indexed="64"/>
        </bottom>
        <vertical/>
        <horizontal/>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8"/>
        <color theme="1"/>
        <name val="Arial"/>
        <scheme val="none"/>
      </font>
      <fill>
        <patternFill patternType="solid">
          <fgColor indexed="64"/>
          <bgColor theme="4" tint="0.79998168889431442"/>
        </patternFill>
      </fill>
      <alignment horizontal="center" vertical="center" textRotation="0" wrapText="1" indent="0" justifyLastLine="0" shrinkToFit="0" readingOrder="0"/>
    </dxf>
    <dxf>
      <font>
        <b/>
        <i val="0"/>
        <strike val="0"/>
        <condense val="0"/>
        <extend val="0"/>
        <outline val="0"/>
        <shadow val="0"/>
        <u val="none"/>
        <vertAlign val="baseline"/>
        <sz val="8"/>
        <color theme="1"/>
        <name val="Arial"/>
        <scheme val="none"/>
      </font>
      <alignment horizontal="center" vertical="center"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colors>
    <mruColors>
      <color rgb="FF00FFFF"/>
      <color rgb="FF00FF00"/>
      <color rgb="FFFFFF00"/>
      <color rgb="FFFF6699"/>
      <color rgb="FF00CC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3</xdr:col>
      <xdr:colOff>528144</xdr:colOff>
      <xdr:row>21</xdr:row>
      <xdr:rowOff>0</xdr:rowOff>
    </xdr:from>
    <xdr:ext cx="65" cy="172227"/>
    <xdr:sp macro="" textlink="">
      <xdr:nvSpPr>
        <xdr:cNvPr id="3" name="CuadroTexto 2">
          <a:extLst>
            <a:ext uri="{FF2B5EF4-FFF2-40B4-BE49-F238E27FC236}">
              <a16:creationId xmlns:a16="http://schemas.microsoft.com/office/drawing/2014/main" id="{00000000-0008-0000-0100-000002000000}"/>
            </a:ext>
          </a:extLst>
        </xdr:cNvPr>
        <xdr:cNvSpPr txBox="1"/>
      </xdr:nvSpPr>
      <xdr:spPr>
        <a:xfrm>
          <a:off x="11853369" y="24869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3</xdr:col>
      <xdr:colOff>528144</xdr:colOff>
      <xdr:row>22</xdr:row>
      <xdr:rowOff>0</xdr:rowOff>
    </xdr:from>
    <xdr:ext cx="65" cy="172227"/>
    <xdr:sp macro="" textlink="">
      <xdr:nvSpPr>
        <xdr:cNvPr id="4" name="CuadroTexto 3">
          <a:extLst>
            <a:ext uri="{FF2B5EF4-FFF2-40B4-BE49-F238E27FC236}">
              <a16:creationId xmlns:a16="http://schemas.microsoft.com/office/drawing/2014/main" id="{00000000-0008-0000-0100-000002000000}"/>
            </a:ext>
          </a:extLst>
        </xdr:cNvPr>
        <xdr:cNvSpPr txBox="1"/>
      </xdr:nvSpPr>
      <xdr:spPr>
        <a:xfrm>
          <a:off x="3776169" y="193357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ables/table1.xml><?xml version="1.0" encoding="utf-8"?>
<table xmlns="http://schemas.openxmlformats.org/spreadsheetml/2006/main" id="1" name="ESPECIFICACIONES" displayName="ESPECIFICACIONES" ref="A2:AR53" totalsRowShown="0" headerRowDxfId="1730" dataDxfId="1729" tableBorderDxfId="1728">
  <autoFilter ref="A2:AR53"/>
  <tableColumns count="44">
    <tableColumn id="1" name="Nombre del producto" dataDxfId="1727"/>
    <tableColumn id="2" name="Envase " dataDxfId="1726"/>
    <tableColumn id="3" name="Volumen" dataDxfId="1725"/>
    <tableColumn id="4" name="Aspecto" dataDxfId="1724"/>
    <tableColumn id="5" name="Hermeticidad" dataDxfId="1723"/>
    <tableColumn id="7" name="pH" dataDxfId="1722"/>
    <tableColumn id="8" name="Columna2" dataDxfId="1721"/>
    <tableColumn id="10" name="Conductividad2" dataDxfId="1720"/>
    <tableColumn id="12" name="Impurezas" dataDxfId="1719"/>
    <tableColumn id="13" name="Columna5" dataDxfId="1718"/>
    <tableColumn id="15" name="Partículas" dataDxfId="1717"/>
    <tableColumn id="17" name="Columna7" dataDxfId="1716"/>
    <tableColumn id="18" name="Columna8" dataDxfId="1715"/>
    <tableColumn id="19" name="Columna9" dataDxfId="1714"/>
    <tableColumn id="20" name="Columna10" dataDxfId="1713"/>
    <tableColumn id="21" name="Columna11" dataDxfId="1712"/>
    <tableColumn id="22" name="Columna12" dataDxfId="1711"/>
    <tableColumn id="23" name="Columna13" dataDxfId="1710"/>
    <tableColumn id="24" name="Columna14" dataDxfId="1709"/>
    <tableColumn id="25" name="Columna15" dataDxfId="1708"/>
    <tableColumn id="26" name="Columna16" dataDxfId="1707"/>
    <tableColumn id="27" name="Columna17" dataDxfId="1706"/>
    <tableColumn id="28" name="Columna18" dataDxfId="1705"/>
    <tableColumn id="29" name="Columna19" dataDxfId="1704"/>
    <tableColumn id="30" name="Columna20" dataDxfId="1703"/>
    <tableColumn id="31" name="Columna21" dataDxfId="1702"/>
    <tableColumn id="32" name="Columna22" dataDxfId="1701"/>
    <tableColumn id="33" name="Columna23" dataDxfId="1700"/>
    <tableColumn id="34" name="Columna24" dataDxfId="1699"/>
    <tableColumn id="35" name="Columna25" dataDxfId="1698"/>
    <tableColumn id="36" name="Columna26" dataDxfId="1697"/>
    <tableColumn id="37" name="Columna27" dataDxfId="1696"/>
    <tableColumn id="38" name="Columna28" dataDxfId="1695"/>
    <tableColumn id="39" name="Columna29" dataDxfId="1694"/>
    <tableColumn id="40" name="Columna30" dataDxfId="1693"/>
    <tableColumn id="41" name="Columna31" dataDxfId="1692"/>
    <tableColumn id="42" name="Columna32" dataDxfId="1691"/>
    <tableColumn id="43" name="Columna33" dataDxfId="1690"/>
    <tableColumn id="45" name="Pruebas microbiológicas" dataDxfId="1689"/>
    <tableColumn id="50" name="Columna342" dataDxfId="1688"/>
    <tableColumn id="46" name="Columna35" dataDxfId="1687"/>
    <tableColumn id="47" name="Columna36" dataDxfId="1686"/>
    <tableColumn id="48" name="Referencia documental" dataDxfId="1685"/>
    <tableColumn id="6" name="Forma Farmaceutica" dataDxfId="1684"/>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2:AT73"/>
  <sheetViews>
    <sheetView showGridLines="0" tabSelected="1" zoomScaleNormal="100" workbookViewId="0">
      <pane xSplit="1" topLeftCell="AQ1" activePane="topRight" state="frozen"/>
      <selection activeCell="I13" sqref="I13"/>
      <selection pane="topRight" activeCell="AT5" sqref="AT5"/>
    </sheetView>
  </sheetViews>
  <sheetFormatPr baseColWidth="10" defaultRowHeight="11.25" x14ac:dyDescent="0.2"/>
  <cols>
    <col min="1" max="1" width="20.85546875" style="2" customWidth="1"/>
    <col min="2" max="2" width="9.140625" style="1" customWidth="1"/>
    <col min="3" max="3" width="11" style="1" customWidth="1"/>
    <col min="4" max="4" width="14.140625" style="1" customWidth="1"/>
    <col min="5" max="5" width="16.7109375" style="1" customWidth="1"/>
    <col min="6" max="7" width="11" style="1" customWidth="1"/>
    <col min="8" max="8" width="11.140625" style="1" customWidth="1"/>
    <col min="9" max="10" width="11.85546875" style="1" customWidth="1"/>
    <col min="11" max="11" width="11.42578125" style="1"/>
    <col min="12" max="12" width="13.140625" style="1" customWidth="1"/>
    <col min="13" max="14" width="11" style="1" customWidth="1"/>
    <col min="15" max="41" width="11.85546875" style="1" customWidth="1"/>
    <col min="42" max="42" width="12.7109375" style="1" customWidth="1"/>
    <col min="43" max="43" width="47.5703125" style="1" customWidth="1"/>
    <col min="44" max="44" width="20.7109375" style="1" customWidth="1"/>
    <col min="45" max="16384" width="11.42578125" style="1"/>
  </cols>
  <sheetData>
    <row r="2" spans="1:46" s="3" customFormat="1" ht="34.5" thickBot="1" x14ac:dyDescent="0.25">
      <c r="A2" s="54" t="s">
        <v>21</v>
      </c>
      <c r="B2" s="53" t="s">
        <v>40</v>
      </c>
      <c r="C2" s="53" t="s">
        <v>295</v>
      </c>
      <c r="D2" s="53" t="s">
        <v>22</v>
      </c>
      <c r="E2" s="53" t="s">
        <v>23</v>
      </c>
      <c r="F2" s="35" t="s">
        <v>32</v>
      </c>
      <c r="G2" s="35" t="s">
        <v>181</v>
      </c>
      <c r="H2" s="35" t="s">
        <v>296</v>
      </c>
      <c r="I2" s="35" t="s">
        <v>24</v>
      </c>
      <c r="J2" s="35" t="s">
        <v>182</v>
      </c>
      <c r="K2" s="36" t="s">
        <v>28</v>
      </c>
      <c r="L2" s="55" t="s">
        <v>183</v>
      </c>
      <c r="M2" s="55" t="s">
        <v>184</v>
      </c>
      <c r="N2" s="55" t="s">
        <v>185</v>
      </c>
      <c r="O2" s="55" t="s">
        <v>186</v>
      </c>
      <c r="P2" s="55" t="s">
        <v>187</v>
      </c>
      <c r="Q2" s="55" t="s">
        <v>188</v>
      </c>
      <c r="R2" s="55" t="s">
        <v>189</v>
      </c>
      <c r="S2" s="55" t="s">
        <v>190</v>
      </c>
      <c r="T2" s="55" t="s">
        <v>191</v>
      </c>
      <c r="U2" s="55" t="s">
        <v>192</v>
      </c>
      <c r="V2" s="55" t="s">
        <v>193</v>
      </c>
      <c r="W2" s="55" t="s">
        <v>194</v>
      </c>
      <c r="X2" s="55" t="s">
        <v>195</v>
      </c>
      <c r="Y2" s="55" t="s">
        <v>196</v>
      </c>
      <c r="Z2" s="55" t="s">
        <v>197</v>
      </c>
      <c r="AA2" s="55" t="s">
        <v>198</v>
      </c>
      <c r="AB2" s="55" t="s">
        <v>199</v>
      </c>
      <c r="AC2" s="55" t="s">
        <v>200</v>
      </c>
      <c r="AD2" s="55" t="s">
        <v>201</v>
      </c>
      <c r="AE2" s="55" t="s">
        <v>202</v>
      </c>
      <c r="AF2" s="55" t="s">
        <v>203</v>
      </c>
      <c r="AG2" s="55" t="s">
        <v>204</v>
      </c>
      <c r="AH2" s="55" t="s">
        <v>205</v>
      </c>
      <c r="AI2" s="55" t="s">
        <v>206</v>
      </c>
      <c r="AJ2" s="55" t="s">
        <v>207</v>
      </c>
      <c r="AK2" s="55" t="s">
        <v>208</v>
      </c>
      <c r="AL2" s="55" t="s">
        <v>209</v>
      </c>
      <c r="AM2" s="27" t="s">
        <v>297</v>
      </c>
      <c r="AN2" s="55" t="s">
        <v>227</v>
      </c>
      <c r="AO2" s="55" t="s">
        <v>210</v>
      </c>
      <c r="AP2" s="55" t="s">
        <v>211</v>
      </c>
      <c r="AQ2" s="56" t="s">
        <v>31</v>
      </c>
      <c r="AR2" s="82" t="s">
        <v>299</v>
      </c>
    </row>
    <row r="3" spans="1:46" s="4" customFormat="1" ht="33.75" customHeight="1" thickBot="1" x14ac:dyDescent="0.25">
      <c r="A3" s="56" t="s">
        <v>8</v>
      </c>
      <c r="B3" s="27" t="s">
        <v>8</v>
      </c>
      <c r="C3" s="56" t="s">
        <v>8</v>
      </c>
      <c r="D3" s="56" t="s">
        <v>8</v>
      </c>
      <c r="E3" s="56" t="s">
        <v>8</v>
      </c>
      <c r="F3" s="29" t="s">
        <v>29</v>
      </c>
      <c r="G3" s="29"/>
      <c r="H3" s="29" t="s">
        <v>29</v>
      </c>
      <c r="I3" s="29" t="s">
        <v>33</v>
      </c>
      <c r="J3" s="29" t="s">
        <v>144</v>
      </c>
      <c r="K3" s="29" t="s">
        <v>29</v>
      </c>
      <c r="L3" s="5" t="s">
        <v>30</v>
      </c>
      <c r="M3" s="5" t="s">
        <v>29</v>
      </c>
      <c r="N3" s="5"/>
      <c r="O3" s="5" t="s">
        <v>30</v>
      </c>
      <c r="P3" s="5" t="s">
        <v>29</v>
      </c>
      <c r="Q3" s="5"/>
      <c r="R3" s="5" t="s">
        <v>30</v>
      </c>
      <c r="S3" s="5" t="s">
        <v>29</v>
      </c>
      <c r="T3" s="5"/>
      <c r="U3" s="5" t="s">
        <v>30</v>
      </c>
      <c r="V3" s="5" t="s">
        <v>29</v>
      </c>
      <c r="W3" s="5"/>
      <c r="X3" s="5" t="s">
        <v>30</v>
      </c>
      <c r="Y3" s="5" t="s">
        <v>29</v>
      </c>
      <c r="Z3" s="5"/>
      <c r="AA3" s="5" t="s">
        <v>30</v>
      </c>
      <c r="AB3" s="5" t="s">
        <v>29</v>
      </c>
      <c r="AC3" s="5"/>
      <c r="AD3" s="5" t="s">
        <v>30</v>
      </c>
      <c r="AE3" s="5" t="s">
        <v>29</v>
      </c>
      <c r="AF3" s="5"/>
      <c r="AG3" s="5" t="s">
        <v>30</v>
      </c>
      <c r="AH3" s="5" t="s">
        <v>29</v>
      </c>
      <c r="AI3" s="5"/>
      <c r="AJ3" s="5" t="s">
        <v>30</v>
      </c>
      <c r="AK3" s="5" t="s">
        <v>29</v>
      </c>
      <c r="AL3" s="5"/>
      <c r="AM3" s="5" t="s">
        <v>27</v>
      </c>
      <c r="AN3" s="5"/>
      <c r="AO3" s="5" t="s">
        <v>25</v>
      </c>
      <c r="AP3" s="5" t="s">
        <v>26</v>
      </c>
      <c r="AQ3" s="32" t="s">
        <v>8</v>
      </c>
      <c r="AR3" s="81"/>
    </row>
    <row r="4" spans="1:46" ht="67.5" customHeight="1" thickBot="1" x14ac:dyDescent="0.25">
      <c r="A4" s="57" t="s">
        <v>229</v>
      </c>
      <c r="B4" s="58" t="s">
        <v>60</v>
      </c>
      <c r="C4" s="60" t="s">
        <v>61</v>
      </c>
      <c r="D4" s="61" t="s">
        <v>43</v>
      </c>
      <c r="E4" s="59" t="s">
        <v>62</v>
      </c>
      <c r="F4" s="19">
        <v>1.55</v>
      </c>
      <c r="G4" s="19">
        <v>2.23</v>
      </c>
      <c r="H4" s="16" t="s">
        <v>3</v>
      </c>
      <c r="I4" s="6" t="s">
        <v>0</v>
      </c>
      <c r="J4" s="16" t="s">
        <v>0</v>
      </c>
      <c r="K4" s="16" t="s">
        <v>0</v>
      </c>
      <c r="L4" s="13" t="s">
        <v>63</v>
      </c>
      <c r="M4" s="17">
        <v>0.95</v>
      </c>
      <c r="N4" s="17">
        <v>1.05</v>
      </c>
      <c r="O4" s="13" t="s">
        <v>52</v>
      </c>
      <c r="P4" s="17">
        <v>0.95</v>
      </c>
      <c r="Q4" s="17">
        <v>1.05</v>
      </c>
      <c r="R4" s="13" t="s">
        <v>64</v>
      </c>
      <c r="S4" s="17">
        <v>0.95</v>
      </c>
      <c r="T4" s="17">
        <v>1.05</v>
      </c>
      <c r="U4" s="13" t="s">
        <v>50</v>
      </c>
      <c r="V4" s="17">
        <v>0.97499999999999998</v>
      </c>
      <c r="W4" s="17">
        <v>1.0249999999999999</v>
      </c>
      <c r="X4" s="13" t="s">
        <v>45</v>
      </c>
      <c r="Y4" s="17">
        <v>0.95</v>
      </c>
      <c r="Z4" s="17">
        <v>1.05</v>
      </c>
      <c r="AA4" s="13" t="s">
        <v>51</v>
      </c>
      <c r="AB4" s="17">
        <v>0.95</v>
      </c>
      <c r="AC4" s="17">
        <v>1.05</v>
      </c>
      <c r="AD4" s="13" t="s">
        <v>0</v>
      </c>
      <c r="AE4" s="7" t="s">
        <v>0</v>
      </c>
      <c r="AF4" s="7" t="s">
        <v>0</v>
      </c>
      <c r="AG4" s="13" t="s">
        <v>0</v>
      </c>
      <c r="AH4" s="7" t="s">
        <v>0</v>
      </c>
      <c r="AI4" s="7" t="s">
        <v>0</v>
      </c>
      <c r="AJ4" s="13" t="s">
        <v>0</v>
      </c>
      <c r="AK4" s="7" t="s">
        <v>0</v>
      </c>
      <c r="AL4" s="7" t="s">
        <v>0</v>
      </c>
      <c r="AM4" s="12" t="s">
        <v>228</v>
      </c>
      <c r="AN4" s="12" t="s">
        <v>298</v>
      </c>
      <c r="AO4" s="12" t="s">
        <v>0</v>
      </c>
      <c r="AP4" s="12" t="s">
        <v>46</v>
      </c>
      <c r="AQ4" s="33" t="s">
        <v>146</v>
      </c>
      <c r="AR4" s="80" t="s">
        <v>305</v>
      </c>
    </row>
    <row r="5" spans="1:46" ht="70.5" customHeight="1" thickBot="1" x14ac:dyDescent="0.25">
      <c r="A5" s="30" t="s">
        <v>230</v>
      </c>
      <c r="B5" s="6" t="s">
        <v>60</v>
      </c>
      <c r="C5" s="7" t="s">
        <v>67</v>
      </c>
      <c r="D5" s="6" t="s">
        <v>43</v>
      </c>
      <c r="E5" s="7" t="s">
        <v>62</v>
      </c>
      <c r="F5" s="19">
        <v>1.55</v>
      </c>
      <c r="G5" s="19">
        <v>2.23</v>
      </c>
      <c r="H5" s="16" t="s">
        <v>3</v>
      </c>
      <c r="I5" s="6" t="s">
        <v>0</v>
      </c>
      <c r="J5" s="16" t="s">
        <v>0</v>
      </c>
      <c r="K5" s="16" t="s">
        <v>0</v>
      </c>
      <c r="L5" s="13" t="s">
        <v>63</v>
      </c>
      <c r="M5" s="17">
        <v>0.95</v>
      </c>
      <c r="N5" s="17">
        <v>1.05</v>
      </c>
      <c r="O5" s="13" t="s">
        <v>52</v>
      </c>
      <c r="P5" s="17">
        <v>0.95</v>
      </c>
      <c r="Q5" s="17">
        <v>1.05</v>
      </c>
      <c r="R5" s="13" t="s">
        <v>64</v>
      </c>
      <c r="S5" s="17">
        <v>0.95</v>
      </c>
      <c r="T5" s="17">
        <v>1.05</v>
      </c>
      <c r="U5" s="13" t="s">
        <v>50</v>
      </c>
      <c r="V5" s="17">
        <v>0.97499999999999998</v>
      </c>
      <c r="W5" s="17">
        <v>1.0249999999999999</v>
      </c>
      <c r="X5" s="13" t="s">
        <v>45</v>
      </c>
      <c r="Y5" s="17">
        <v>0.95</v>
      </c>
      <c r="Z5" s="17">
        <v>1.05</v>
      </c>
      <c r="AA5" s="13" t="s">
        <v>51</v>
      </c>
      <c r="AB5" s="17">
        <v>0.95</v>
      </c>
      <c r="AC5" s="17">
        <v>1.05</v>
      </c>
      <c r="AD5" s="13" t="s">
        <v>0</v>
      </c>
      <c r="AE5" s="7" t="s">
        <v>0</v>
      </c>
      <c r="AF5" s="7" t="s">
        <v>0</v>
      </c>
      <c r="AG5" s="13" t="s">
        <v>0</v>
      </c>
      <c r="AH5" s="7" t="s">
        <v>0</v>
      </c>
      <c r="AI5" s="7" t="s">
        <v>0</v>
      </c>
      <c r="AJ5" s="13" t="s">
        <v>0</v>
      </c>
      <c r="AK5" s="7" t="s">
        <v>0</v>
      </c>
      <c r="AL5" s="7" t="s">
        <v>0</v>
      </c>
      <c r="AM5" s="12" t="s">
        <v>228</v>
      </c>
      <c r="AN5" s="12" t="s">
        <v>298</v>
      </c>
      <c r="AO5" s="12" t="s">
        <v>0</v>
      </c>
      <c r="AP5" s="12" t="s">
        <v>46</v>
      </c>
      <c r="AQ5" s="33" t="s">
        <v>146</v>
      </c>
      <c r="AR5" s="80" t="s">
        <v>305</v>
      </c>
      <c r="AT5" s="136"/>
    </row>
    <row r="6" spans="1:46" ht="57" thickBot="1" x14ac:dyDescent="0.25">
      <c r="A6" s="30" t="s">
        <v>231</v>
      </c>
      <c r="B6" s="6" t="s">
        <v>60</v>
      </c>
      <c r="C6" s="7" t="s">
        <v>233</v>
      </c>
      <c r="D6" s="6" t="s">
        <v>43</v>
      </c>
      <c r="E6" s="7" t="s">
        <v>62</v>
      </c>
      <c r="F6" s="19">
        <v>7</v>
      </c>
      <c r="G6" s="19">
        <v>8.5</v>
      </c>
      <c r="H6" s="16" t="s">
        <v>2</v>
      </c>
      <c r="I6" s="6" t="s">
        <v>0</v>
      </c>
      <c r="J6" s="16" t="s">
        <v>0</v>
      </c>
      <c r="K6" s="16" t="s">
        <v>0</v>
      </c>
      <c r="L6" s="13" t="s">
        <v>65</v>
      </c>
      <c r="M6" s="17">
        <v>0.95</v>
      </c>
      <c r="N6" s="17">
        <v>1.05</v>
      </c>
      <c r="O6" s="13" t="s">
        <v>0</v>
      </c>
      <c r="P6" s="7" t="s">
        <v>0</v>
      </c>
      <c r="Q6" s="7" t="s">
        <v>0</v>
      </c>
      <c r="R6" s="13" t="s">
        <v>0</v>
      </c>
      <c r="S6" s="7" t="s">
        <v>0</v>
      </c>
      <c r="T6" s="7" t="s">
        <v>0</v>
      </c>
      <c r="U6" s="13" t="s">
        <v>0</v>
      </c>
      <c r="V6" s="7" t="s">
        <v>0</v>
      </c>
      <c r="W6" s="7" t="s">
        <v>0</v>
      </c>
      <c r="X6" s="13" t="s">
        <v>0</v>
      </c>
      <c r="Y6" s="7" t="s">
        <v>0</v>
      </c>
      <c r="Z6" s="7" t="s">
        <v>0</v>
      </c>
      <c r="AA6" s="13" t="s">
        <v>0</v>
      </c>
      <c r="AB6" s="7" t="s">
        <v>0</v>
      </c>
      <c r="AC6" s="7" t="s">
        <v>0</v>
      </c>
      <c r="AD6" s="13" t="s">
        <v>0</v>
      </c>
      <c r="AE6" s="7" t="s">
        <v>0</v>
      </c>
      <c r="AF6" s="7" t="s">
        <v>0</v>
      </c>
      <c r="AG6" s="13" t="s">
        <v>0</v>
      </c>
      <c r="AH6" s="7" t="s">
        <v>0</v>
      </c>
      <c r="AI6" s="7" t="s">
        <v>0</v>
      </c>
      <c r="AJ6" s="13" t="s">
        <v>0</v>
      </c>
      <c r="AK6" s="7" t="s">
        <v>0</v>
      </c>
      <c r="AL6" s="7" t="s">
        <v>0</v>
      </c>
      <c r="AM6" s="12" t="s">
        <v>234</v>
      </c>
      <c r="AN6" s="12" t="s">
        <v>298</v>
      </c>
      <c r="AO6" s="12" t="s">
        <v>0</v>
      </c>
      <c r="AP6" s="12" t="s">
        <v>46</v>
      </c>
      <c r="AQ6" s="33" t="s">
        <v>66</v>
      </c>
      <c r="AR6" s="80" t="s">
        <v>300</v>
      </c>
    </row>
    <row r="7" spans="1:46" ht="102" thickBot="1" x14ac:dyDescent="0.25">
      <c r="A7" s="30" t="s">
        <v>236</v>
      </c>
      <c r="B7" s="6" t="s">
        <v>41</v>
      </c>
      <c r="C7" s="7" t="s">
        <v>235</v>
      </c>
      <c r="D7" s="6" t="s">
        <v>43</v>
      </c>
      <c r="E7" s="7" t="s">
        <v>237</v>
      </c>
      <c r="F7" s="19">
        <v>6</v>
      </c>
      <c r="G7" s="19">
        <v>7.5</v>
      </c>
      <c r="H7" s="16" t="s">
        <v>44</v>
      </c>
      <c r="I7" s="6" t="s">
        <v>0</v>
      </c>
      <c r="J7" s="16" t="s">
        <v>0</v>
      </c>
      <c r="K7" s="16" t="s">
        <v>0</v>
      </c>
      <c r="L7" s="13" t="s">
        <v>50</v>
      </c>
      <c r="M7" s="17">
        <v>0.94850000000000001</v>
      </c>
      <c r="N7" s="17">
        <v>1.0515000000000001</v>
      </c>
      <c r="O7" s="14" t="s">
        <v>53</v>
      </c>
      <c r="P7" s="17">
        <v>0.9556</v>
      </c>
      <c r="Q7" s="17">
        <v>1.0472999999999999</v>
      </c>
      <c r="R7" s="13" t="s">
        <v>54</v>
      </c>
      <c r="S7" s="17">
        <v>0.88739999999999997</v>
      </c>
      <c r="T7" s="17">
        <v>1.0812999999999999</v>
      </c>
      <c r="U7" s="13" t="s">
        <v>55</v>
      </c>
      <c r="V7" s="17">
        <v>0.9</v>
      </c>
      <c r="W7" s="17">
        <v>1.1100000000000001</v>
      </c>
      <c r="X7" s="13" t="s">
        <v>56</v>
      </c>
      <c r="Y7" s="17">
        <v>0.93830000000000002</v>
      </c>
      <c r="Z7" s="17">
        <v>1.0601</v>
      </c>
      <c r="AA7" s="13" t="s">
        <v>45</v>
      </c>
      <c r="AB7" s="17">
        <v>0.95</v>
      </c>
      <c r="AC7" s="17">
        <v>1.05</v>
      </c>
      <c r="AD7" s="13" t="s">
        <v>51</v>
      </c>
      <c r="AE7" s="17">
        <v>0.9</v>
      </c>
      <c r="AF7" s="17">
        <v>1.1000000000000001</v>
      </c>
      <c r="AG7" s="13" t="s">
        <v>52</v>
      </c>
      <c r="AH7" s="17">
        <v>0.9</v>
      </c>
      <c r="AI7" s="17">
        <v>1.1000000000000001</v>
      </c>
      <c r="AJ7" s="15" t="s">
        <v>57</v>
      </c>
      <c r="AK7" s="17">
        <v>0.9355</v>
      </c>
      <c r="AL7" s="17">
        <v>1.0645</v>
      </c>
      <c r="AM7" s="12" t="s">
        <v>0</v>
      </c>
      <c r="AN7" s="12" t="s">
        <v>0</v>
      </c>
      <c r="AO7" s="12" t="s">
        <v>37</v>
      </c>
      <c r="AP7" s="12" t="s">
        <v>46</v>
      </c>
      <c r="AQ7" s="33" t="s">
        <v>147</v>
      </c>
      <c r="AR7" s="80" t="s">
        <v>301</v>
      </c>
    </row>
    <row r="8" spans="1:46" ht="57" thickBot="1" x14ac:dyDescent="0.25">
      <c r="A8" s="30" t="s">
        <v>241</v>
      </c>
      <c r="B8" s="6" t="s">
        <v>42</v>
      </c>
      <c r="C8" s="7" t="s">
        <v>235</v>
      </c>
      <c r="D8" s="6" t="s">
        <v>43</v>
      </c>
      <c r="E8" s="7" t="s">
        <v>237</v>
      </c>
      <c r="F8" s="19">
        <v>5</v>
      </c>
      <c r="G8" s="19">
        <v>7.5</v>
      </c>
      <c r="H8" s="16" t="s">
        <v>44</v>
      </c>
      <c r="I8" s="6" t="s">
        <v>0</v>
      </c>
      <c r="J8" s="16" t="s">
        <v>0</v>
      </c>
      <c r="K8" s="16" t="s">
        <v>0</v>
      </c>
      <c r="L8" s="13" t="s">
        <v>50</v>
      </c>
      <c r="M8" s="21">
        <v>0.94750000000000001</v>
      </c>
      <c r="N8" s="22">
        <v>1.0507</v>
      </c>
      <c r="O8" s="13" t="s">
        <v>54</v>
      </c>
      <c r="P8" s="17">
        <v>0.93130000000000002</v>
      </c>
      <c r="Q8" s="17">
        <v>1.0313000000000001</v>
      </c>
      <c r="R8" s="13" t="s">
        <v>53</v>
      </c>
      <c r="S8" s="17">
        <v>0.9556</v>
      </c>
      <c r="T8" s="17">
        <v>1.0472999999999999</v>
      </c>
      <c r="U8" s="13" t="s">
        <v>45</v>
      </c>
      <c r="V8" s="17">
        <v>0.95350000000000001</v>
      </c>
      <c r="W8" s="17">
        <v>1.0465</v>
      </c>
      <c r="X8" s="13" t="s">
        <v>51</v>
      </c>
      <c r="Y8" s="24">
        <v>0.95</v>
      </c>
      <c r="Z8" s="24">
        <v>1.05</v>
      </c>
      <c r="AA8" s="13" t="s">
        <v>52</v>
      </c>
      <c r="AB8" s="17">
        <v>0.90910000000000002</v>
      </c>
      <c r="AC8" s="17">
        <v>1.0909</v>
      </c>
      <c r="AD8" s="13" t="s">
        <v>0</v>
      </c>
      <c r="AE8" s="7" t="s">
        <v>0</v>
      </c>
      <c r="AF8" s="7" t="s">
        <v>0</v>
      </c>
      <c r="AG8" s="13" t="s">
        <v>0</v>
      </c>
      <c r="AH8" s="7" t="s">
        <v>0</v>
      </c>
      <c r="AI8" s="7" t="s">
        <v>0</v>
      </c>
      <c r="AJ8" s="13" t="s">
        <v>0</v>
      </c>
      <c r="AK8" s="7" t="s">
        <v>0</v>
      </c>
      <c r="AL8" s="7" t="s">
        <v>0</v>
      </c>
      <c r="AM8" s="12" t="s">
        <v>0</v>
      </c>
      <c r="AN8" s="12" t="s">
        <v>0</v>
      </c>
      <c r="AO8" s="12" t="s">
        <v>37</v>
      </c>
      <c r="AP8" s="12" t="s">
        <v>46</v>
      </c>
      <c r="AQ8" s="33" t="s">
        <v>148</v>
      </c>
      <c r="AR8" s="80" t="s">
        <v>306</v>
      </c>
    </row>
    <row r="9" spans="1:46" ht="48.75" customHeight="1" thickBot="1" x14ac:dyDescent="0.25">
      <c r="A9" s="30" t="s">
        <v>242</v>
      </c>
      <c r="B9" s="6" t="s">
        <v>42</v>
      </c>
      <c r="C9" s="7" t="s">
        <v>235</v>
      </c>
      <c r="D9" s="6" t="s">
        <v>35</v>
      </c>
      <c r="E9" s="7" t="s">
        <v>237</v>
      </c>
      <c r="F9" s="19">
        <v>3.2</v>
      </c>
      <c r="G9" s="19">
        <v>6.5</v>
      </c>
      <c r="H9" s="16" t="s">
        <v>0</v>
      </c>
      <c r="I9" s="6" t="s">
        <v>18</v>
      </c>
      <c r="J9" s="16" t="s">
        <v>145</v>
      </c>
      <c r="K9" s="16" t="s">
        <v>0</v>
      </c>
      <c r="L9" s="15" t="s">
        <v>36</v>
      </c>
      <c r="M9" s="17">
        <v>0.95</v>
      </c>
      <c r="N9" s="17">
        <v>1.05</v>
      </c>
      <c r="O9" s="13" t="s">
        <v>0</v>
      </c>
      <c r="P9" s="7" t="s">
        <v>0</v>
      </c>
      <c r="Q9" s="7" t="s">
        <v>0</v>
      </c>
      <c r="R9" s="13" t="s">
        <v>0</v>
      </c>
      <c r="S9" s="7" t="s">
        <v>0</v>
      </c>
      <c r="T9" s="7" t="s">
        <v>0</v>
      </c>
      <c r="U9" s="13" t="s">
        <v>0</v>
      </c>
      <c r="V9" s="7" t="s">
        <v>0</v>
      </c>
      <c r="W9" s="7" t="s">
        <v>0</v>
      </c>
      <c r="X9" s="13" t="s">
        <v>0</v>
      </c>
      <c r="Y9" s="7" t="s">
        <v>0</v>
      </c>
      <c r="Z9" s="7" t="s">
        <v>0</v>
      </c>
      <c r="AA9" s="13" t="s">
        <v>0</v>
      </c>
      <c r="AB9" s="7" t="s">
        <v>0</v>
      </c>
      <c r="AC9" s="7" t="s">
        <v>0</v>
      </c>
      <c r="AD9" s="13" t="s">
        <v>0</v>
      </c>
      <c r="AE9" s="7" t="s">
        <v>0</v>
      </c>
      <c r="AF9" s="7" t="s">
        <v>0</v>
      </c>
      <c r="AG9" s="13" t="s">
        <v>0</v>
      </c>
      <c r="AH9" s="7" t="s">
        <v>0</v>
      </c>
      <c r="AI9" s="7" t="s">
        <v>0</v>
      </c>
      <c r="AJ9" s="13" t="s">
        <v>0</v>
      </c>
      <c r="AK9" s="7" t="s">
        <v>0</v>
      </c>
      <c r="AL9" s="7" t="s">
        <v>0</v>
      </c>
      <c r="AM9" s="12" t="s">
        <v>0</v>
      </c>
      <c r="AN9" s="12" t="s">
        <v>0</v>
      </c>
      <c r="AO9" s="12" t="s">
        <v>37</v>
      </c>
      <c r="AP9" s="12" t="s">
        <v>38</v>
      </c>
      <c r="AQ9" s="33" t="s">
        <v>149</v>
      </c>
      <c r="AR9" s="80" t="s">
        <v>306</v>
      </c>
    </row>
    <row r="10" spans="1:46" ht="46.5" customHeight="1" thickBot="1" x14ac:dyDescent="0.25">
      <c r="A10" s="30" t="s">
        <v>243</v>
      </c>
      <c r="B10" s="6" t="s">
        <v>48</v>
      </c>
      <c r="C10" s="7" t="s">
        <v>235</v>
      </c>
      <c r="D10" s="6" t="s">
        <v>35</v>
      </c>
      <c r="E10" s="7" t="s">
        <v>237</v>
      </c>
      <c r="F10" s="19">
        <v>3.2</v>
      </c>
      <c r="G10" s="19">
        <v>6.5</v>
      </c>
      <c r="H10" s="16" t="s">
        <v>0</v>
      </c>
      <c r="I10" s="6" t="s">
        <v>18</v>
      </c>
      <c r="J10" s="16" t="s">
        <v>145</v>
      </c>
      <c r="K10" s="16" t="s">
        <v>0</v>
      </c>
      <c r="L10" s="15" t="s">
        <v>36</v>
      </c>
      <c r="M10" s="17">
        <v>0.95</v>
      </c>
      <c r="N10" s="17">
        <v>1.05</v>
      </c>
      <c r="O10" s="13" t="s">
        <v>0</v>
      </c>
      <c r="P10" s="7" t="s">
        <v>0</v>
      </c>
      <c r="Q10" s="7" t="s">
        <v>0</v>
      </c>
      <c r="R10" s="13" t="s">
        <v>0</v>
      </c>
      <c r="S10" s="7" t="s">
        <v>0</v>
      </c>
      <c r="T10" s="7" t="s">
        <v>0</v>
      </c>
      <c r="U10" s="13" t="s">
        <v>0</v>
      </c>
      <c r="V10" s="7" t="s">
        <v>0</v>
      </c>
      <c r="W10" s="7" t="s">
        <v>0</v>
      </c>
      <c r="X10" s="13" t="s">
        <v>0</v>
      </c>
      <c r="Y10" s="7" t="s">
        <v>0</v>
      </c>
      <c r="Z10" s="7" t="s">
        <v>0</v>
      </c>
      <c r="AA10" s="13" t="s">
        <v>0</v>
      </c>
      <c r="AB10" s="7" t="s">
        <v>0</v>
      </c>
      <c r="AC10" s="7" t="s">
        <v>0</v>
      </c>
      <c r="AD10" s="13" t="s">
        <v>0</v>
      </c>
      <c r="AE10" s="7" t="s">
        <v>0</v>
      </c>
      <c r="AF10" s="7" t="s">
        <v>0</v>
      </c>
      <c r="AG10" s="13" t="s">
        <v>0</v>
      </c>
      <c r="AH10" s="7" t="s">
        <v>0</v>
      </c>
      <c r="AI10" s="7" t="s">
        <v>0</v>
      </c>
      <c r="AJ10" s="13" t="s">
        <v>0</v>
      </c>
      <c r="AK10" s="7" t="s">
        <v>0</v>
      </c>
      <c r="AL10" s="7" t="s">
        <v>0</v>
      </c>
      <c r="AM10" s="12" t="s">
        <v>0</v>
      </c>
      <c r="AN10" s="12" t="s">
        <v>0</v>
      </c>
      <c r="AO10" s="12" t="s">
        <v>37</v>
      </c>
      <c r="AP10" s="12" t="s">
        <v>38</v>
      </c>
      <c r="AQ10" s="33" t="s">
        <v>149</v>
      </c>
      <c r="AR10" s="80" t="s">
        <v>306</v>
      </c>
    </row>
    <row r="11" spans="1:46" ht="57" thickBot="1" x14ac:dyDescent="0.25">
      <c r="A11" s="30" t="s">
        <v>244</v>
      </c>
      <c r="B11" s="6" t="s">
        <v>41</v>
      </c>
      <c r="C11" s="7" t="s">
        <v>34</v>
      </c>
      <c r="D11" s="6" t="s">
        <v>49</v>
      </c>
      <c r="E11" s="7" t="s">
        <v>237</v>
      </c>
      <c r="F11" s="19">
        <v>3.2</v>
      </c>
      <c r="G11" s="19">
        <v>6.5</v>
      </c>
      <c r="H11" s="16" t="s">
        <v>0</v>
      </c>
      <c r="I11" s="6" t="s">
        <v>18</v>
      </c>
      <c r="J11" s="16" t="s">
        <v>145</v>
      </c>
      <c r="K11" s="16" t="s">
        <v>0</v>
      </c>
      <c r="L11" s="15" t="s">
        <v>36</v>
      </c>
      <c r="M11" s="17">
        <v>0.95</v>
      </c>
      <c r="N11" s="17">
        <v>1.05</v>
      </c>
      <c r="O11" s="13" t="s">
        <v>0</v>
      </c>
      <c r="P11" s="7" t="s">
        <v>0</v>
      </c>
      <c r="Q11" s="7" t="s">
        <v>0</v>
      </c>
      <c r="R11" s="13" t="s">
        <v>0</v>
      </c>
      <c r="S11" s="7" t="s">
        <v>0</v>
      </c>
      <c r="T11" s="7" t="s">
        <v>0</v>
      </c>
      <c r="U11" s="13" t="s">
        <v>0</v>
      </c>
      <c r="V11" s="7" t="s">
        <v>0</v>
      </c>
      <c r="W11" s="7" t="s">
        <v>0</v>
      </c>
      <c r="X11" s="13" t="s">
        <v>0</v>
      </c>
      <c r="Y11" s="7" t="s">
        <v>0</v>
      </c>
      <c r="Z11" s="7" t="s">
        <v>0</v>
      </c>
      <c r="AA11" s="13" t="s">
        <v>0</v>
      </c>
      <c r="AB11" s="7" t="s">
        <v>0</v>
      </c>
      <c r="AC11" s="7" t="s">
        <v>0</v>
      </c>
      <c r="AD11" s="13" t="s">
        <v>0</v>
      </c>
      <c r="AE11" s="7" t="s">
        <v>0</v>
      </c>
      <c r="AF11" s="7" t="s">
        <v>0</v>
      </c>
      <c r="AG11" s="13" t="s">
        <v>0</v>
      </c>
      <c r="AH11" s="7" t="s">
        <v>0</v>
      </c>
      <c r="AI11" s="7" t="s">
        <v>0</v>
      </c>
      <c r="AJ11" s="13" t="s">
        <v>0</v>
      </c>
      <c r="AK11" s="7" t="s">
        <v>0</v>
      </c>
      <c r="AL11" s="7" t="s">
        <v>0</v>
      </c>
      <c r="AM11" s="12" t="s">
        <v>0</v>
      </c>
      <c r="AN11" s="12" t="s">
        <v>0</v>
      </c>
      <c r="AO11" s="12" t="s">
        <v>37</v>
      </c>
      <c r="AP11" s="12" t="s">
        <v>38</v>
      </c>
      <c r="AQ11" s="33" t="s">
        <v>149</v>
      </c>
      <c r="AR11" s="80" t="s">
        <v>306</v>
      </c>
    </row>
    <row r="12" spans="1:46" ht="90.75" thickBot="1" x14ac:dyDescent="0.25">
      <c r="A12" s="30" t="s">
        <v>245</v>
      </c>
      <c r="B12" s="6" t="s">
        <v>42</v>
      </c>
      <c r="C12" s="7" t="s">
        <v>281</v>
      </c>
      <c r="D12" s="6" t="s">
        <v>43</v>
      </c>
      <c r="E12" s="7" t="s">
        <v>237</v>
      </c>
      <c r="F12" s="19">
        <v>4.5</v>
      </c>
      <c r="G12" s="19">
        <v>7</v>
      </c>
      <c r="H12" s="16" t="s">
        <v>44</v>
      </c>
      <c r="I12" s="6" t="s">
        <v>0</v>
      </c>
      <c r="J12" s="16" t="s">
        <v>0</v>
      </c>
      <c r="K12" s="16" t="s">
        <v>0</v>
      </c>
      <c r="L12" s="13" t="s">
        <v>45</v>
      </c>
      <c r="M12" s="21">
        <v>0.95</v>
      </c>
      <c r="N12" s="22">
        <v>1.05</v>
      </c>
      <c r="O12" s="13" t="s">
        <v>0</v>
      </c>
      <c r="P12" s="7" t="s">
        <v>0</v>
      </c>
      <c r="Q12" s="7" t="s">
        <v>0</v>
      </c>
      <c r="R12" s="13" t="s">
        <v>0</v>
      </c>
      <c r="S12" s="7" t="s">
        <v>0</v>
      </c>
      <c r="T12" s="7" t="s">
        <v>0</v>
      </c>
      <c r="U12" s="13" t="s">
        <v>0</v>
      </c>
      <c r="V12" s="7" t="s">
        <v>0</v>
      </c>
      <c r="W12" s="7" t="s">
        <v>0</v>
      </c>
      <c r="X12" s="13" t="s">
        <v>0</v>
      </c>
      <c r="Y12" s="7" t="s">
        <v>0</v>
      </c>
      <c r="Z12" s="7" t="s">
        <v>0</v>
      </c>
      <c r="AA12" s="13" t="s">
        <v>0</v>
      </c>
      <c r="AB12" s="7" t="s">
        <v>0</v>
      </c>
      <c r="AC12" s="7" t="s">
        <v>0</v>
      </c>
      <c r="AD12" s="13" t="s">
        <v>0</v>
      </c>
      <c r="AE12" s="7" t="s">
        <v>0</v>
      </c>
      <c r="AF12" s="7" t="s">
        <v>0</v>
      </c>
      <c r="AG12" s="13" t="s">
        <v>0</v>
      </c>
      <c r="AH12" s="7" t="s">
        <v>0</v>
      </c>
      <c r="AI12" s="7" t="s">
        <v>0</v>
      </c>
      <c r="AJ12" s="13" t="s">
        <v>0</v>
      </c>
      <c r="AK12" s="7" t="s">
        <v>0</v>
      </c>
      <c r="AL12" s="7" t="s">
        <v>0</v>
      </c>
      <c r="AM12" s="12" t="s">
        <v>0</v>
      </c>
      <c r="AN12" s="12" t="s">
        <v>0</v>
      </c>
      <c r="AO12" s="12" t="s">
        <v>37</v>
      </c>
      <c r="AP12" s="12" t="s">
        <v>46</v>
      </c>
      <c r="AQ12" s="33" t="s">
        <v>150</v>
      </c>
      <c r="AR12" s="80" t="s">
        <v>306</v>
      </c>
    </row>
    <row r="13" spans="1:46" ht="57" thickBot="1" x14ac:dyDescent="0.25">
      <c r="A13" s="30" t="s">
        <v>246</v>
      </c>
      <c r="B13" s="6" t="s">
        <v>41</v>
      </c>
      <c r="C13" s="7" t="s">
        <v>235</v>
      </c>
      <c r="D13" s="6" t="s">
        <v>43</v>
      </c>
      <c r="E13" s="7" t="s">
        <v>237</v>
      </c>
      <c r="F13" s="19">
        <v>3.2</v>
      </c>
      <c r="G13" s="19">
        <v>6.5</v>
      </c>
      <c r="H13" s="16" t="s">
        <v>44</v>
      </c>
      <c r="I13" s="11"/>
      <c r="J13" s="16"/>
      <c r="K13" s="16"/>
      <c r="L13" s="13" t="s">
        <v>50</v>
      </c>
      <c r="M13" s="17">
        <v>0.95</v>
      </c>
      <c r="N13" s="17">
        <v>1.05</v>
      </c>
      <c r="O13" s="15" t="s">
        <v>45</v>
      </c>
      <c r="P13" s="17">
        <v>0.95</v>
      </c>
      <c r="Q13" s="17">
        <v>1.05</v>
      </c>
      <c r="R13" s="13" t="s">
        <v>36</v>
      </c>
      <c r="S13" s="17">
        <v>0.95</v>
      </c>
      <c r="T13" s="17">
        <v>1.05</v>
      </c>
      <c r="U13" s="13" t="s">
        <v>0</v>
      </c>
      <c r="V13" s="7" t="s">
        <v>0</v>
      </c>
      <c r="W13" s="7" t="s">
        <v>0</v>
      </c>
      <c r="X13" s="13" t="s">
        <v>0</v>
      </c>
      <c r="Y13" s="7" t="s">
        <v>0</v>
      </c>
      <c r="Z13" s="7" t="s">
        <v>0</v>
      </c>
      <c r="AA13" s="13" t="s">
        <v>0</v>
      </c>
      <c r="AB13" s="7" t="s">
        <v>0</v>
      </c>
      <c r="AC13" s="7" t="s">
        <v>0</v>
      </c>
      <c r="AD13" s="13" t="s">
        <v>0</v>
      </c>
      <c r="AE13" s="7" t="s">
        <v>0</v>
      </c>
      <c r="AF13" s="7" t="s">
        <v>0</v>
      </c>
      <c r="AG13" s="13" t="s">
        <v>0</v>
      </c>
      <c r="AH13" s="7" t="s">
        <v>0</v>
      </c>
      <c r="AI13" s="7" t="s">
        <v>0</v>
      </c>
      <c r="AJ13" s="13" t="s">
        <v>0</v>
      </c>
      <c r="AK13" s="7" t="s">
        <v>0</v>
      </c>
      <c r="AL13" s="7" t="s">
        <v>0</v>
      </c>
      <c r="AM13" s="12" t="s">
        <v>0</v>
      </c>
      <c r="AN13" s="12" t="s">
        <v>0</v>
      </c>
      <c r="AO13" s="12" t="s">
        <v>37</v>
      </c>
      <c r="AP13" s="12" t="s">
        <v>38</v>
      </c>
      <c r="AQ13" s="33" t="s">
        <v>151</v>
      </c>
      <c r="AR13" s="80" t="s">
        <v>306</v>
      </c>
    </row>
    <row r="14" spans="1:46" ht="45.75" thickBot="1" x14ac:dyDescent="0.25">
      <c r="A14" s="30" t="s">
        <v>247</v>
      </c>
      <c r="B14" s="6" t="s">
        <v>41</v>
      </c>
      <c r="C14" s="7" t="s">
        <v>34</v>
      </c>
      <c r="D14" s="6" t="s">
        <v>43</v>
      </c>
      <c r="E14" s="7" t="s">
        <v>237</v>
      </c>
      <c r="F14" s="19">
        <v>4.5</v>
      </c>
      <c r="G14" s="19">
        <v>7</v>
      </c>
      <c r="H14" s="16" t="s">
        <v>4</v>
      </c>
      <c r="I14" s="6" t="s">
        <v>0</v>
      </c>
      <c r="J14" s="16" t="s">
        <v>0</v>
      </c>
      <c r="K14" s="16" t="s">
        <v>0</v>
      </c>
      <c r="L14" s="13" t="s">
        <v>58</v>
      </c>
      <c r="M14" s="23">
        <v>0.95</v>
      </c>
      <c r="N14" s="23">
        <v>1.05</v>
      </c>
      <c r="O14" s="13" t="s">
        <v>0</v>
      </c>
      <c r="P14" s="7" t="s">
        <v>0</v>
      </c>
      <c r="Q14" s="7" t="s">
        <v>0</v>
      </c>
      <c r="R14" s="13" t="s">
        <v>0</v>
      </c>
      <c r="S14" s="7" t="s">
        <v>0</v>
      </c>
      <c r="T14" s="7" t="s">
        <v>0</v>
      </c>
      <c r="U14" s="13" t="s">
        <v>0</v>
      </c>
      <c r="V14" s="7" t="s">
        <v>0</v>
      </c>
      <c r="W14" s="7" t="s">
        <v>0</v>
      </c>
      <c r="X14" s="13" t="s">
        <v>0</v>
      </c>
      <c r="Y14" s="7" t="s">
        <v>0</v>
      </c>
      <c r="Z14" s="7" t="s">
        <v>0</v>
      </c>
      <c r="AA14" s="13" t="s">
        <v>0</v>
      </c>
      <c r="AB14" s="7" t="s">
        <v>0</v>
      </c>
      <c r="AC14" s="7" t="s">
        <v>0</v>
      </c>
      <c r="AD14" s="13" t="s">
        <v>0</v>
      </c>
      <c r="AE14" s="7" t="s">
        <v>0</v>
      </c>
      <c r="AF14" s="7" t="s">
        <v>0</v>
      </c>
      <c r="AG14" s="13" t="s">
        <v>0</v>
      </c>
      <c r="AH14" s="7" t="s">
        <v>0</v>
      </c>
      <c r="AI14" s="7" t="s">
        <v>0</v>
      </c>
      <c r="AJ14" s="13" t="s">
        <v>0</v>
      </c>
      <c r="AK14" s="7" t="s">
        <v>0</v>
      </c>
      <c r="AL14" s="7" t="s">
        <v>0</v>
      </c>
      <c r="AM14" s="12" t="s">
        <v>0</v>
      </c>
      <c r="AN14" s="12" t="s">
        <v>0</v>
      </c>
      <c r="AO14" s="12" t="s">
        <v>37</v>
      </c>
      <c r="AP14" s="12" t="s">
        <v>59</v>
      </c>
      <c r="AQ14" s="33" t="s">
        <v>152</v>
      </c>
      <c r="AR14" s="80" t="s">
        <v>306</v>
      </c>
    </row>
    <row r="15" spans="1:46" ht="79.5" thickBot="1" x14ac:dyDescent="0.25">
      <c r="A15" s="30" t="s">
        <v>248</v>
      </c>
      <c r="B15" s="6" t="s">
        <v>41</v>
      </c>
      <c r="C15" s="7" t="s">
        <v>39</v>
      </c>
      <c r="D15" s="6" t="s">
        <v>43</v>
      </c>
      <c r="E15" s="7" t="s">
        <v>237</v>
      </c>
      <c r="F15" s="19">
        <v>5</v>
      </c>
      <c r="G15" s="19">
        <v>6.5</v>
      </c>
      <c r="H15" s="16" t="s">
        <v>44</v>
      </c>
      <c r="I15" s="11"/>
      <c r="J15" s="16"/>
      <c r="K15" s="16" t="s">
        <v>0</v>
      </c>
      <c r="L15" s="13" t="s">
        <v>50</v>
      </c>
      <c r="M15" s="17">
        <v>0.95</v>
      </c>
      <c r="N15" s="17">
        <v>1.05</v>
      </c>
      <c r="O15" s="13" t="s">
        <v>52</v>
      </c>
      <c r="P15" s="17">
        <v>0.95</v>
      </c>
      <c r="Q15" s="17">
        <v>1.05</v>
      </c>
      <c r="R15" s="13" t="s">
        <v>64</v>
      </c>
      <c r="S15" s="17">
        <v>0.95</v>
      </c>
      <c r="T15" s="17">
        <v>1.05</v>
      </c>
      <c r="U15" s="13" t="s">
        <v>56</v>
      </c>
      <c r="V15" s="17">
        <v>0.95</v>
      </c>
      <c r="W15" s="17">
        <v>1.05</v>
      </c>
      <c r="X15" s="13" t="s">
        <v>53</v>
      </c>
      <c r="Y15" s="17">
        <v>0.95</v>
      </c>
      <c r="Z15" s="17">
        <v>1.05</v>
      </c>
      <c r="AA15" s="18" t="s">
        <v>36</v>
      </c>
      <c r="AB15" s="17">
        <v>0.95</v>
      </c>
      <c r="AC15" s="17">
        <v>1.05</v>
      </c>
      <c r="AD15" s="18" t="s">
        <v>45</v>
      </c>
      <c r="AE15" s="17">
        <v>0.95</v>
      </c>
      <c r="AF15" s="17">
        <v>1.05</v>
      </c>
      <c r="AG15" s="18" t="s">
        <v>57</v>
      </c>
      <c r="AH15" s="17">
        <v>0.95</v>
      </c>
      <c r="AI15" s="17">
        <v>1.05</v>
      </c>
      <c r="AJ15" s="13" t="s">
        <v>0</v>
      </c>
      <c r="AK15" s="7" t="s">
        <v>0</v>
      </c>
      <c r="AL15" s="7" t="s">
        <v>0</v>
      </c>
      <c r="AM15" s="12" t="s">
        <v>0</v>
      </c>
      <c r="AN15" s="12" t="s">
        <v>0</v>
      </c>
      <c r="AO15" s="12" t="s">
        <v>37</v>
      </c>
      <c r="AP15" s="12" t="s">
        <v>68</v>
      </c>
      <c r="AQ15" s="33" t="s">
        <v>153</v>
      </c>
      <c r="AR15" s="80" t="s">
        <v>306</v>
      </c>
    </row>
    <row r="16" spans="1:46" ht="79.5" thickBot="1" x14ac:dyDescent="0.25">
      <c r="A16" s="30" t="s">
        <v>249</v>
      </c>
      <c r="B16" s="6" t="s">
        <v>41</v>
      </c>
      <c r="C16" s="7" t="s">
        <v>39</v>
      </c>
      <c r="D16" s="6" t="s">
        <v>43</v>
      </c>
      <c r="E16" s="7" t="s">
        <v>237</v>
      </c>
      <c r="F16" s="19">
        <v>5</v>
      </c>
      <c r="G16" s="19">
        <v>6.5</v>
      </c>
      <c r="H16" s="16" t="s">
        <v>44</v>
      </c>
      <c r="I16" s="11"/>
      <c r="J16" s="16"/>
      <c r="K16" s="16" t="s">
        <v>0</v>
      </c>
      <c r="L16" s="13" t="s">
        <v>50</v>
      </c>
      <c r="M16" s="17">
        <v>0.95</v>
      </c>
      <c r="N16" s="17">
        <v>1.05</v>
      </c>
      <c r="O16" s="13" t="s">
        <v>52</v>
      </c>
      <c r="P16" s="17">
        <v>0.95</v>
      </c>
      <c r="Q16" s="17">
        <v>1.05</v>
      </c>
      <c r="R16" s="13" t="s">
        <v>64</v>
      </c>
      <c r="S16" s="17">
        <v>0.95</v>
      </c>
      <c r="T16" s="17">
        <v>1.05</v>
      </c>
      <c r="U16" s="13" t="s">
        <v>56</v>
      </c>
      <c r="V16" s="17">
        <v>0.95</v>
      </c>
      <c r="W16" s="17">
        <v>1.05</v>
      </c>
      <c r="X16" s="13" t="s">
        <v>53</v>
      </c>
      <c r="Y16" s="17">
        <v>0.95</v>
      </c>
      <c r="Z16" s="17">
        <v>1.05</v>
      </c>
      <c r="AA16" s="18" t="s">
        <v>36</v>
      </c>
      <c r="AB16" s="17">
        <v>0.95</v>
      </c>
      <c r="AC16" s="17">
        <v>1.05</v>
      </c>
      <c r="AD16" s="18" t="s">
        <v>45</v>
      </c>
      <c r="AE16" s="17">
        <v>0.95</v>
      </c>
      <c r="AF16" s="17">
        <v>1.05</v>
      </c>
      <c r="AG16" s="18" t="s">
        <v>57</v>
      </c>
      <c r="AH16" s="17">
        <v>0.95</v>
      </c>
      <c r="AI16" s="17">
        <v>1.05</v>
      </c>
      <c r="AJ16" s="13" t="s">
        <v>0</v>
      </c>
      <c r="AK16" s="7" t="s">
        <v>0</v>
      </c>
      <c r="AL16" s="7" t="s">
        <v>0</v>
      </c>
      <c r="AM16" s="12" t="s">
        <v>0</v>
      </c>
      <c r="AN16" s="12" t="s">
        <v>0</v>
      </c>
      <c r="AO16" s="12" t="s">
        <v>37</v>
      </c>
      <c r="AP16" s="12" t="s">
        <v>68</v>
      </c>
      <c r="AQ16" s="33" t="s">
        <v>154</v>
      </c>
      <c r="AR16" s="80" t="s">
        <v>300</v>
      </c>
    </row>
    <row r="17" spans="1:44" ht="45.75" thickBot="1" x14ac:dyDescent="0.25">
      <c r="A17" s="30" t="s">
        <v>250</v>
      </c>
      <c r="B17" s="6" t="s">
        <v>41</v>
      </c>
      <c r="C17" s="7" t="s">
        <v>39</v>
      </c>
      <c r="D17" s="6" t="s">
        <v>69</v>
      </c>
      <c r="E17" s="7" t="s">
        <v>237</v>
      </c>
      <c r="F17" s="19">
        <v>5</v>
      </c>
      <c r="G17" s="19">
        <v>7</v>
      </c>
      <c r="H17" s="16" t="s">
        <v>10</v>
      </c>
      <c r="I17" s="6" t="s">
        <v>0</v>
      </c>
      <c r="J17" s="16" t="s">
        <v>0</v>
      </c>
      <c r="K17" s="16" t="s">
        <v>0</v>
      </c>
      <c r="L17" s="13" t="s">
        <v>0</v>
      </c>
      <c r="M17" s="7" t="s">
        <v>0</v>
      </c>
      <c r="N17" s="7" t="s">
        <v>0</v>
      </c>
      <c r="O17" s="13" t="s">
        <v>0</v>
      </c>
      <c r="P17" s="7" t="s">
        <v>0</v>
      </c>
      <c r="Q17" s="7" t="s">
        <v>0</v>
      </c>
      <c r="R17" s="13" t="s">
        <v>0</v>
      </c>
      <c r="S17" s="7" t="s">
        <v>0</v>
      </c>
      <c r="T17" s="7" t="s">
        <v>0</v>
      </c>
      <c r="U17" s="13" t="s">
        <v>0</v>
      </c>
      <c r="V17" s="7" t="s">
        <v>0</v>
      </c>
      <c r="W17" s="7" t="s">
        <v>0</v>
      </c>
      <c r="X17" s="13" t="s">
        <v>0</v>
      </c>
      <c r="Y17" s="7" t="s">
        <v>0</v>
      </c>
      <c r="Z17" s="7" t="s">
        <v>0</v>
      </c>
      <c r="AA17" s="13" t="s">
        <v>0</v>
      </c>
      <c r="AB17" s="7" t="s">
        <v>0</v>
      </c>
      <c r="AC17" s="7" t="s">
        <v>0</v>
      </c>
      <c r="AD17" s="13" t="s">
        <v>0</v>
      </c>
      <c r="AE17" s="7" t="s">
        <v>0</v>
      </c>
      <c r="AF17" s="7" t="s">
        <v>0</v>
      </c>
      <c r="AG17" s="13" t="s">
        <v>0</v>
      </c>
      <c r="AH17" s="7" t="s">
        <v>0</v>
      </c>
      <c r="AI17" s="7" t="s">
        <v>0</v>
      </c>
      <c r="AJ17" s="13" t="s">
        <v>0</v>
      </c>
      <c r="AK17" s="7" t="s">
        <v>0</v>
      </c>
      <c r="AL17" s="7" t="s">
        <v>0</v>
      </c>
      <c r="AM17" s="12" t="s">
        <v>0</v>
      </c>
      <c r="AN17" s="12" t="s">
        <v>0</v>
      </c>
      <c r="AO17" s="12" t="s">
        <v>37</v>
      </c>
      <c r="AP17" s="12" t="s">
        <v>68</v>
      </c>
      <c r="AQ17" s="33" t="s">
        <v>155</v>
      </c>
      <c r="AR17" s="80" t="s">
        <v>307</v>
      </c>
    </row>
    <row r="18" spans="1:44" ht="45.75" thickBot="1" x14ac:dyDescent="0.25">
      <c r="A18" s="31" t="s">
        <v>251</v>
      </c>
      <c r="B18" s="6" t="s">
        <v>70</v>
      </c>
      <c r="C18" s="7" t="s">
        <v>71</v>
      </c>
      <c r="D18" s="6" t="s">
        <v>72</v>
      </c>
      <c r="E18" s="7" t="s">
        <v>237</v>
      </c>
      <c r="F18" s="19">
        <v>4</v>
      </c>
      <c r="G18" s="19">
        <v>6</v>
      </c>
      <c r="H18" s="16" t="s">
        <v>80</v>
      </c>
      <c r="I18" s="6" t="s">
        <v>0</v>
      </c>
      <c r="J18" s="16" t="s">
        <v>0</v>
      </c>
      <c r="K18" s="16" t="s">
        <v>0</v>
      </c>
      <c r="L18" s="13" t="s">
        <v>73</v>
      </c>
      <c r="M18" s="17">
        <v>0.9</v>
      </c>
      <c r="N18" s="17">
        <v>1.1000000000000001</v>
      </c>
      <c r="O18" s="13" t="s">
        <v>45</v>
      </c>
      <c r="P18" s="17">
        <v>0.95</v>
      </c>
      <c r="Q18" s="17">
        <v>1.05</v>
      </c>
      <c r="R18" s="13" t="s">
        <v>0</v>
      </c>
      <c r="S18" s="7" t="s">
        <v>0</v>
      </c>
      <c r="T18" s="7" t="s">
        <v>0</v>
      </c>
      <c r="U18" s="13" t="s">
        <v>0</v>
      </c>
      <c r="V18" s="7" t="s">
        <v>0</v>
      </c>
      <c r="W18" s="7" t="s">
        <v>0</v>
      </c>
      <c r="X18" s="13" t="s">
        <v>0</v>
      </c>
      <c r="Y18" s="7" t="s">
        <v>0</v>
      </c>
      <c r="Z18" s="7" t="s">
        <v>0</v>
      </c>
      <c r="AA18" s="13" t="s">
        <v>0</v>
      </c>
      <c r="AB18" s="7" t="s">
        <v>0</v>
      </c>
      <c r="AC18" s="7" t="s">
        <v>0</v>
      </c>
      <c r="AD18" s="13" t="s">
        <v>0</v>
      </c>
      <c r="AE18" s="7" t="s">
        <v>0</v>
      </c>
      <c r="AF18" s="7" t="s">
        <v>0</v>
      </c>
      <c r="AG18" s="13" t="s">
        <v>0</v>
      </c>
      <c r="AH18" s="7" t="s">
        <v>0</v>
      </c>
      <c r="AI18" s="7" t="s">
        <v>0</v>
      </c>
      <c r="AJ18" s="13" t="s">
        <v>0</v>
      </c>
      <c r="AK18" s="7" t="s">
        <v>0</v>
      </c>
      <c r="AL18" s="7" t="s">
        <v>0</v>
      </c>
      <c r="AM18" s="12" t="s">
        <v>0</v>
      </c>
      <c r="AN18" s="12" t="s">
        <v>0</v>
      </c>
      <c r="AO18" s="12" t="s">
        <v>37</v>
      </c>
      <c r="AP18" s="12" t="s">
        <v>74</v>
      </c>
      <c r="AQ18" s="33" t="s">
        <v>156</v>
      </c>
      <c r="AR18" s="80" t="s">
        <v>303</v>
      </c>
    </row>
    <row r="19" spans="1:44" ht="45.75" thickBot="1" x14ac:dyDescent="0.25">
      <c r="A19" s="30" t="s">
        <v>252</v>
      </c>
      <c r="B19" s="6" t="s">
        <v>70</v>
      </c>
      <c r="C19" s="7" t="s">
        <v>71</v>
      </c>
      <c r="D19" s="6" t="s">
        <v>75</v>
      </c>
      <c r="E19" s="7" t="s">
        <v>237</v>
      </c>
      <c r="F19" s="19">
        <v>4.5</v>
      </c>
      <c r="G19" s="19">
        <v>7</v>
      </c>
      <c r="H19" s="16" t="s">
        <v>79</v>
      </c>
      <c r="I19" s="6" t="s">
        <v>0</v>
      </c>
      <c r="J19" s="16" t="s">
        <v>0</v>
      </c>
      <c r="K19" s="16" t="s">
        <v>0</v>
      </c>
      <c r="L19" s="13" t="s">
        <v>76</v>
      </c>
      <c r="M19" s="17">
        <v>0.9</v>
      </c>
      <c r="N19" s="17">
        <v>1.1000000000000001</v>
      </c>
      <c r="O19" s="14" t="s">
        <v>45</v>
      </c>
      <c r="P19" s="17">
        <v>0.95</v>
      </c>
      <c r="Q19" s="17">
        <v>1.1000000000000001</v>
      </c>
      <c r="R19" s="13" t="s">
        <v>0</v>
      </c>
      <c r="S19" s="7" t="s">
        <v>0</v>
      </c>
      <c r="T19" s="7" t="s">
        <v>0</v>
      </c>
      <c r="U19" s="13" t="s">
        <v>0</v>
      </c>
      <c r="V19" s="7" t="s">
        <v>0</v>
      </c>
      <c r="W19" s="7" t="s">
        <v>0</v>
      </c>
      <c r="X19" s="13" t="s">
        <v>0</v>
      </c>
      <c r="Y19" s="7" t="s">
        <v>0</v>
      </c>
      <c r="Z19" s="7" t="s">
        <v>0</v>
      </c>
      <c r="AA19" s="13" t="s">
        <v>0</v>
      </c>
      <c r="AB19" s="7" t="s">
        <v>0</v>
      </c>
      <c r="AC19" s="7" t="s">
        <v>0</v>
      </c>
      <c r="AD19" s="13" t="s">
        <v>0</v>
      </c>
      <c r="AE19" s="7" t="s">
        <v>0</v>
      </c>
      <c r="AF19" s="7" t="s">
        <v>0</v>
      </c>
      <c r="AG19" s="13" t="s">
        <v>0</v>
      </c>
      <c r="AH19" s="7" t="s">
        <v>0</v>
      </c>
      <c r="AI19" s="7" t="s">
        <v>0</v>
      </c>
      <c r="AJ19" s="13" t="s">
        <v>0</v>
      </c>
      <c r="AK19" s="7" t="s">
        <v>0</v>
      </c>
      <c r="AL19" s="7" t="s">
        <v>0</v>
      </c>
      <c r="AM19" s="12" t="s">
        <v>0</v>
      </c>
      <c r="AN19" s="12" t="s">
        <v>0</v>
      </c>
      <c r="AO19" s="12" t="s">
        <v>37</v>
      </c>
      <c r="AP19" s="12" t="s">
        <v>77</v>
      </c>
      <c r="AQ19" s="33" t="s">
        <v>157</v>
      </c>
      <c r="AR19" s="80" t="s">
        <v>303</v>
      </c>
    </row>
    <row r="20" spans="1:44" ht="57" thickBot="1" x14ac:dyDescent="0.25">
      <c r="A20" s="31" t="s">
        <v>253</v>
      </c>
      <c r="B20" s="6" t="s">
        <v>70</v>
      </c>
      <c r="C20" s="7" t="s">
        <v>71</v>
      </c>
      <c r="D20" s="6" t="s">
        <v>78</v>
      </c>
      <c r="E20" s="7" t="s">
        <v>237</v>
      </c>
      <c r="F20" s="19">
        <v>3.5</v>
      </c>
      <c r="G20" s="19">
        <v>4.5999999999999996</v>
      </c>
      <c r="H20" s="16" t="s">
        <v>81</v>
      </c>
      <c r="I20" s="6" t="s">
        <v>0</v>
      </c>
      <c r="J20" s="16" t="s">
        <v>0</v>
      </c>
      <c r="K20" s="16" t="s">
        <v>0</v>
      </c>
      <c r="L20" s="13" t="s">
        <v>82</v>
      </c>
      <c r="M20" s="17">
        <v>0.9</v>
      </c>
      <c r="N20" s="17">
        <v>1.1000000000000001</v>
      </c>
      <c r="O20" s="13" t="s">
        <v>45</v>
      </c>
      <c r="P20" s="17">
        <v>0.95</v>
      </c>
      <c r="Q20" s="17">
        <v>1.05</v>
      </c>
      <c r="R20" s="13" t="s">
        <v>0</v>
      </c>
      <c r="S20" s="7" t="s">
        <v>0</v>
      </c>
      <c r="T20" s="7" t="s">
        <v>0</v>
      </c>
      <c r="U20" s="13" t="s">
        <v>0</v>
      </c>
      <c r="V20" s="7" t="s">
        <v>0</v>
      </c>
      <c r="W20" s="7" t="s">
        <v>0</v>
      </c>
      <c r="X20" s="13" t="s">
        <v>0</v>
      </c>
      <c r="Y20" s="7" t="s">
        <v>0</v>
      </c>
      <c r="Z20" s="7" t="s">
        <v>0</v>
      </c>
      <c r="AA20" s="13" t="s">
        <v>0</v>
      </c>
      <c r="AB20" s="7" t="s">
        <v>0</v>
      </c>
      <c r="AC20" s="7" t="s">
        <v>0</v>
      </c>
      <c r="AD20" s="13" t="s">
        <v>0</v>
      </c>
      <c r="AE20" s="7" t="s">
        <v>0</v>
      </c>
      <c r="AF20" s="7" t="s">
        <v>0</v>
      </c>
      <c r="AG20" s="13" t="s">
        <v>0</v>
      </c>
      <c r="AH20" s="7" t="s">
        <v>0</v>
      </c>
      <c r="AI20" s="7" t="s">
        <v>0</v>
      </c>
      <c r="AJ20" s="13" t="s">
        <v>0</v>
      </c>
      <c r="AK20" s="7" t="s">
        <v>0</v>
      </c>
      <c r="AL20" s="7" t="s">
        <v>0</v>
      </c>
      <c r="AM20" s="12" t="s">
        <v>0</v>
      </c>
      <c r="AN20" s="12" t="s">
        <v>0</v>
      </c>
      <c r="AO20" s="12" t="s">
        <v>37</v>
      </c>
      <c r="AP20" s="12" t="s">
        <v>83</v>
      </c>
      <c r="AQ20" s="33" t="s">
        <v>158</v>
      </c>
      <c r="AR20" s="80" t="s">
        <v>303</v>
      </c>
    </row>
    <row r="21" spans="1:44" ht="45.75" thickBot="1" x14ac:dyDescent="0.25">
      <c r="A21" s="30" t="s">
        <v>254</v>
      </c>
      <c r="B21" s="6" t="s">
        <v>93</v>
      </c>
      <c r="C21" s="7" t="s">
        <v>84</v>
      </c>
      <c r="D21" s="6" t="s">
        <v>7</v>
      </c>
      <c r="E21" s="7" t="s">
        <v>237</v>
      </c>
      <c r="F21" s="19">
        <v>3</v>
      </c>
      <c r="G21" s="19">
        <v>3.65</v>
      </c>
      <c r="H21" s="16" t="s">
        <v>0</v>
      </c>
      <c r="I21" s="6" t="s">
        <v>0</v>
      </c>
      <c r="J21" s="16" t="s">
        <v>0</v>
      </c>
      <c r="K21" s="16" t="s">
        <v>0</v>
      </c>
      <c r="L21" s="13" t="s">
        <v>85</v>
      </c>
      <c r="M21" s="17">
        <v>0.9</v>
      </c>
      <c r="N21" s="17">
        <v>1.1499999999999999</v>
      </c>
      <c r="O21" s="13" t="s">
        <v>86</v>
      </c>
      <c r="P21" s="17">
        <v>0.05</v>
      </c>
      <c r="Q21" s="17">
        <v>6.5000000000000002E-2</v>
      </c>
      <c r="R21" s="13" t="s">
        <v>87</v>
      </c>
      <c r="S21" s="17">
        <v>0.34499999999999997</v>
      </c>
      <c r="T21" s="17">
        <v>0.38500000000000001</v>
      </c>
      <c r="U21" s="13" t="s">
        <v>88</v>
      </c>
      <c r="V21" s="17">
        <v>0.55000000000000004</v>
      </c>
      <c r="W21" s="17">
        <v>0.6</v>
      </c>
      <c r="X21" s="13" t="s">
        <v>0</v>
      </c>
      <c r="Y21" s="7" t="s">
        <v>0</v>
      </c>
      <c r="Z21" s="7" t="s">
        <v>0</v>
      </c>
      <c r="AA21" s="13" t="s">
        <v>0</v>
      </c>
      <c r="AB21" s="7" t="s">
        <v>0</v>
      </c>
      <c r="AC21" s="7" t="s">
        <v>0</v>
      </c>
      <c r="AD21" s="13" t="s">
        <v>0</v>
      </c>
      <c r="AE21" s="7" t="s">
        <v>0</v>
      </c>
      <c r="AF21" s="7" t="s">
        <v>0</v>
      </c>
      <c r="AG21" s="13" t="s">
        <v>0</v>
      </c>
      <c r="AH21" s="7" t="s">
        <v>0</v>
      </c>
      <c r="AI21" s="7" t="s">
        <v>0</v>
      </c>
      <c r="AJ21" s="13" t="s">
        <v>0</v>
      </c>
      <c r="AK21" s="7" t="s">
        <v>0</v>
      </c>
      <c r="AL21" s="7" t="s">
        <v>0</v>
      </c>
      <c r="AM21" s="12" t="s">
        <v>0</v>
      </c>
      <c r="AN21" s="12" t="s">
        <v>0</v>
      </c>
      <c r="AO21" s="12" t="s">
        <v>37</v>
      </c>
      <c r="AP21" s="12" t="s">
        <v>89</v>
      </c>
      <c r="AQ21" s="33" t="s">
        <v>159</v>
      </c>
      <c r="AR21" s="80" t="s">
        <v>303</v>
      </c>
    </row>
    <row r="22" spans="1:44" ht="45.75" thickBot="1" x14ac:dyDescent="0.25">
      <c r="A22" s="30" t="s">
        <v>255</v>
      </c>
      <c r="B22" s="6" t="s">
        <v>94</v>
      </c>
      <c r="C22" s="7" t="s">
        <v>282</v>
      </c>
      <c r="D22" s="6" t="s">
        <v>6</v>
      </c>
      <c r="E22" s="7" t="s">
        <v>237</v>
      </c>
      <c r="F22" s="19">
        <v>4.5</v>
      </c>
      <c r="G22" s="19">
        <v>7</v>
      </c>
      <c r="H22" s="16" t="s">
        <v>44</v>
      </c>
      <c r="I22" s="6" t="s">
        <v>0</v>
      </c>
      <c r="J22" s="16" t="s">
        <v>0</v>
      </c>
      <c r="K22" s="16" t="s">
        <v>0</v>
      </c>
      <c r="L22" s="13" t="s">
        <v>45</v>
      </c>
      <c r="M22" s="17">
        <v>0.95</v>
      </c>
      <c r="N22" s="17">
        <v>1.05</v>
      </c>
      <c r="O22" s="13" t="s">
        <v>0</v>
      </c>
      <c r="P22" s="7" t="s">
        <v>0</v>
      </c>
      <c r="Q22" s="7" t="s">
        <v>0</v>
      </c>
      <c r="R22" s="13" t="s">
        <v>0</v>
      </c>
      <c r="S22" s="7" t="s">
        <v>0</v>
      </c>
      <c r="T22" s="7" t="s">
        <v>0</v>
      </c>
      <c r="U22" s="13" t="s">
        <v>0</v>
      </c>
      <c r="V22" s="7" t="s">
        <v>0</v>
      </c>
      <c r="W22" s="7" t="s">
        <v>0</v>
      </c>
      <c r="X22" s="13" t="s">
        <v>0</v>
      </c>
      <c r="Y22" s="7" t="s">
        <v>0</v>
      </c>
      <c r="Z22" s="7" t="s">
        <v>0</v>
      </c>
      <c r="AA22" s="13" t="s">
        <v>0</v>
      </c>
      <c r="AB22" s="7" t="s">
        <v>0</v>
      </c>
      <c r="AC22" s="7" t="s">
        <v>0</v>
      </c>
      <c r="AD22" s="13" t="s">
        <v>0</v>
      </c>
      <c r="AE22" s="7" t="s">
        <v>0</v>
      </c>
      <c r="AF22" s="7" t="s">
        <v>0</v>
      </c>
      <c r="AG22" s="13" t="s">
        <v>0</v>
      </c>
      <c r="AH22" s="7" t="s">
        <v>0</v>
      </c>
      <c r="AI22" s="7" t="s">
        <v>0</v>
      </c>
      <c r="AJ22" s="13" t="s">
        <v>0</v>
      </c>
      <c r="AK22" s="7" t="s">
        <v>0</v>
      </c>
      <c r="AL22" s="7" t="s">
        <v>0</v>
      </c>
      <c r="AM22" s="12" t="s">
        <v>0</v>
      </c>
      <c r="AN22" s="12" t="s">
        <v>0</v>
      </c>
      <c r="AO22" s="12" t="s">
        <v>37</v>
      </c>
      <c r="AP22" s="12" t="s">
        <v>91</v>
      </c>
      <c r="AQ22" s="33" t="s">
        <v>150</v>
      </c>
      <c r="AR22" s="80" t="s">
        <v>303</v>
      </c>
    </row>
    <row r="23" spans="1:44" ht="45.75" thickBot="1" x14ac:dyDescent="0.25">
      <c r="A23" s="30" t="s">
        <v>256</v>
      </c>
      <c r="B23" s="6" t="s">
        <v>94</v>
      </c>
      <c r="C23" s="7" t="s">
        <v>84</v>
      </c>
      <c r="D23" s="6" t="s">
        <v>16</v>
      </c>
      <c r="E23" s="7" t="s">
        <v>237</v>
      </c>
      <c r="F23" s="19">
        <v>6.5</v>
      </c>
      <c r="G23" s="19">
        <v>8</v>
      </c>
      <c r="H23" s="16" t="s">
        <v>0</v>
      </c>
      <c r="I23" s="6" t="s">
        <v>0</v>
      </c>
      <c r="J23" s="16" t="s">
        <v>0</v>
      </c>
      <c r="K23" s="16" t="s">
        <v>0</v>
      </c>
      <c r="L23" s="13" t="s">
        <v>95</v>
      </c>
      <c r="M23" s="17">
        <v>0.95</v>
      </c>
      <c r="N23" s="17">
        <v>1.05</v>
      </c>
      <c r="O23" s="13" t="s">
        <v>0</v>
      </c>
      <c r="P23" s="7" t="s">
        <v>0</v>
      </c>
      <c r="Q23" s="7" t="s">
        <v>0</v>
      </c>
      <c r="R23" s="13" t="s">
        <v>0</v>
      </c>
      <c r="S23" s="7" t="s">
        <v>0</v>
      </c>
      <c r="T23" s="7" t="s">
        <v>0</v>
      </c>
      <c r="U23" s="13" t="s">
        <v>0</v>
      </c>
      <c r="V23" s="7" t="s">
        <v>0</v>
      </c>
      <c r="W23" s="7" t="s">
        <v>0</v>
      </c>
      <c r="X23" s="13" t="s">
        <v>0</v>
      </c>
      <c r="Y23" s="7" t="s">
        <v>0</v>
      </c>
      <c r="Z23" s="7" t="s">
        <v>0</v>
      </c>
      <c r="AA23" s="13" t="s">
        <v>0</v>
      </c>
      <c r="AB23" s="7" t="s">
        <v>0</v>
      </c>
      <c r="AC23" s="7" t="s">
        <v>0</v>
      </c>
      <c r="AD23" s="13" t="s">
        <v>0</v>
      </c>
      <c r="AE23" s="7" t="s">
        <v>0</v>
      </c>
      <c r="AF23" s="7" t="s">
        <v>0</v>
      </c>
      <c r="AG23" s="13" t="s">
        <v>0</v>
      </c>
      <c r="AH23" s="7" t="s">
        <v>0</v>
      </c>
      <c r="AI23" s="7" t="s">
        <v>0</v>
      </c>
      <c r="AJ23" s="13" t="s">
        <v>0</v>
      </c>
      <c r="AK23" s="7" t="s">
        <v>0</v>
      </c>
      <c r="AL23" s="7" t="s">
        <v>0</v>
      </c>
      <c r="AM23" s="12" t="s">
        <v>0</v>
      </c>
      <c r="AN23" s="12" t="s">
        <v>0</v>
      </c>
      <c r="AO23" s="12" t="s">
        <v>37</v>
      </c>
      <c r="AP23" s="12" t="s">
        <v>96</v>
      </c>
      <c r="AQ23" s="33" t="s">
        <v>171</v>
      </c>
      <c r="AR23" s="80" t="s">
        <v>303</v>
      </c>
    </row>
    <row r="24" spans="1:44" ht="45.75" thickBot="1" x14ac:dyDescent="0.25">
      <c r="A24" s="31" t="s">
        <v>257</v>
      </c>
      <c r="B24" s="6" t="s">
        <v>176</v>
      </c>
      <c r="C24" s="7" t="s">
        <v>84</v>
      </c>
      <c r="D24" s="6" t="s">
        <v>1</v>
      </c>
      <c r="E24" s="7" t="s">
        <v>237</v>
      </c>
      <c r="F24" s="19">
        <v>5</v>
      </c>
      <c r="G24" s="19">
        <v>7</v>
      </c>
      <c r="H24" s="16" t="s">
        <v>0</v>
      </c>
      <c r="I24" s="6" t="s">
        <v>0</v>
      </c>
      <c r="J24" s="16" t="s">
        <v>0</v>
      </c>
      <c r="K24" s="16" t="s">
        <v>0</v>
      </c>
      <c r="L24" s="13" t="s">
        <v>97</v>
      </c>
      <c r="M24" s="17">
        <v>0.95</v>
      </c>
      <c r="N24" s="17">
        <v>1.05</v>
      </c>
      <c r="O24" s="13" t="s">
        <v>0</v>
      </c>
      <c r="P24" s="7" t="s">
        <v>0</v>
      </c>
      <c r="Q24" s="7" t="s">
        <v>0</v>
      </c>
      <c r="R24" s="13" t="s">
        <v>0</v>
      </c>
      <c r="S24" s="7" t="s">
        <v>0</v>
      </c>
      <c r="T24" s="7" t="s">
        <v>0</v>
      </c>
      <c r="U24" s="13" t="s">
        <v>0</v>
      </c>
      <c r="V24" s="7" t="s">
        <v>0</v>
      </c>
      <c r="W24" s="7" t="s">
        <v>0</v>
      </c>
      <c r="X24" s="13" t="s">
        <v>0</v>
      </c>
      <c r="Y24" s="7" t="s">
        <v>0</v>
      </c>
      <c r="Z24" s="7" t="s">
        <v>0</v>
      </c>
      <c r="AA24" s="13" t="s">
        <v>0</v>
      </c>
      <c r="AB24" s="7" t="s">
        <v>0</v>
      </c>
      <c r="AC24" s="7" t="s">
        <v>0</v>
      </c>
      <c r="AD24" s="13" t="s">
        <v>0</v>
      </c>
      <c r="AE24" s="7" t="s">
        <v>0</v>
      </c>
      <c r="AF24" s="7" t="s">
        <v>0</v>
      </c>
      <c r="AG24" s="13" t="s">
        <v>0</v>
      </c>
      <c r="AH24" s="7" t="s">
        <v>0</v>
      </c>
      <c r="AI24" s="7" t="s">
        <v>0</v>
      </c>
      <c r="AJ24" s="13" t="s">
        <v>0</v>
      </c>
      <c r="AK24" s="7" t="s">
        <v>0</v>
      </c>
      <c r="AL24" s="7" t="s">
        <v>0</v>
      </c>
      <c r="AM24" s="12" t="s">
        <v>0</v>
      </c>
      <c r="AN24" s="12" t="s">
        <v>0</v>
      </c>
      <c r="AO24" s="12" t="s">
        <v>37</v>
      </c>
      <c r="AP24" s="12" t="s">
        <v>98</v>
      </c>
      <c r="AQ24" s="33" t="s">
        <v>161</v>
      </c>
      <c r="AR24" s="80" t="s">
        <v>303</v>
      </c>
    </row>
    <row r="25" spans="1:44" ht="45.75" thickBot="1" x14ac:dyDescent="0.25">
      <c r="A25" s="30" t="s">
        <v>258</v>
      </c>
      <c r="B25" s="6" t="s">
        <v>94</v>
      </c>
      <c r="C25" s="7" t="s">
        <v>90</v>
      </c>
      <c r="D25" s="6" t="s">
        <v>1</v>
      </c>
      <c r="E25" s="7" t="s">
        <v>237</v>
      </c>
      <c r="F25" s="19">
        <v>7</v>
      </c>
      <c r="G25" s="19">
        <v>8.5</v>
      </c>
      <c r="H25" s="16" t="s">
        <v>44</v>
      </c>
      <c r="I25" s="6" t="s">
        <v>0</v>
      </c>
      <c r="J25" s="16" t="s">
        <v>0</v>
      </c>
      <c r="K25" s="16" t="s">
        <v>0</v>
      </c>
      <c r="L25" s="13" t="s">
        <v>65</v>
      </c>
      <c r="M25" s="17">
        <v>0.95</v>
      </c>
      <c r="N25" s="17">
        <v>1.05</v>
      </c>
      <c r="O25" s="13" t="s">
        <v>0</v>
      </c>
      <c r="P25" s="7" t="s">
        <v>0</v>
      </c>
      <c r="Q25" s="7" t="s">
        <v>0</v>
      </c>
      <c r="R25" s="13" t="s">
        <v>0</v>
      </c>
      <c r="S25" s="7" t="s">
        <v>0</v>
      </c>
      <c r="T25" s="7" t="s">
        <v>0</v>
      </c>
      <c r="U25" s="13" t="s">
        <v>0</v>
      </c>
      <c r="V25" s="7" t="s">
        <v>0</v>
      </c>
      <c r="W25" s="7" t="s">
        <v>0</v>
      </c>
      <c r="X25" s="13" t="s">
        <v>0</v>
      </c>
      <c r="Y25" s="7" t="s">
        <v>0</v>
      </c>
      <c r="Z25" s="7" t="s">
        <v>0</v>
      </c>
      <c r="AA25" s="13" t="s">
        <v>0</v>
      </c>
      <c r="AB25" s="7" t="s">
        <v>0</v>
      </c>
      <c r="AC25" s="7" t="s">
        <v>0</v>
      </c>
      <c r="AD25" s="13" t="s">
        <v>0</v>
      </c>
      <c r="AE25" s="7" t="s">
        <v>0</v>
      </c>
      <c r="AF25" s="7" t="s">
        <v>0</v>
      </c>
      <c r="AG25" s="13" t="s">
        <v>0</v>
      </c>
      <c r="AH25" s="7" t="s">
        <v>0</v>
      </c>
      <c r="AI25" s="7" t="s">
        <v>0</v>
      </c>
      <c r="AJ25" s="13" t="s">
        <v>0</v>
      </c>
      <c r="AK25" s="7" t="s">
        <v>0</v>
      </c>
      <c r="AL25" s="7" t="s">
        <v>0</v>
      </c>
      <c r="AM25" s="12" t="s">
        <v>0</v>
      </c>
      <c r="AN25" s="12" t="s">
        <v>0</v>
      </c>
      <c r="AO25" s="12" t="s">
        <v>37</v>
      </c>
      <c r="AP25" s="12" t="s">
        <v>99</v>
      </c>
      <c r="AQ25" s="33" t="s">
        <v>66</v>
      </c>
      <c r="AR25" s="80" t="s">
        <v>303</v>
      </c>
    </row>
    <row r="26" spans="1:44" ht="57" thickBot="1" x14ac:dyDescent="0.25">
      <c r="A26" s="30" t="s">
        <v>259</v>
      </c>
      <c r="B26" s="6" t="s">
        <v>93</v>
      </c>
      <c r="C26" s="7" t="s">
        <v>100</v>
      </c>
      <c r="D26" s="6" t="s">
        <v>101</v>
      </c>
      <c r="E26" s="7" t="s">
        <v>237</v>
      </c>
      <c r="F26" s="19">
        <v>5</v>
      </c>
      <c r="G26" s="19">
        <v>8.5</v>
      </c>
      <c r="H26" s="16" t="s">
        <v>0</v>
      </c>
      <c r="I26" s="6" t="s">
        <v>0</v>
      </c>
      <c r="J26" s="16" t="s">
        <v>0</v>
      </c>
      <c r="K26" s="16" t="s">
        <v>0</v>
      </c>
      <c r="L26" s="13" t="s">
        <v>102</v>
      </c>
      <c r="M26" s="17">
        <v>0.9</v>
      </c>
      <c r="N26" s="17">
        <v>1.1000000000000001</v>
      </c>
      <c r="O26" s="13" t="s">
        <v>0</v>
      </c>
      <c r="P26" s="7" t="s">
        <v>0</v>
      </c>
      <c r="Q26" s="7" t="s">
        <v>0</v>
      </c>
      <c r="R26" s="13" t="s">
        <v>0</v>
      </c>
      <c r="S26" s="7" t="s">
        <v>0</v>
      </c>
      <c r="T26" s="7" t="s">
        <v>0</v>
      </c>
      <c r="U26" s="13" t="s">
        <v>0</v>
      </c>
      <c r="V26" s="7" t="s">
        <v>0</v>
      </c>
      <c r="W26" s="7" t="s">
        <v>0</v>
      </c>
      <c r="X26" s="13" t="s">
        <v>0</v>
      </c>
      <c r="Y26" s="7" t="s">
        <v>0</v>
      </c>
      <c r="Z26" s="7" t="s">
        <v>0</v>
      </c>
      <c r="AA26" s="13" t="s">
        <v>0</v>
      </c>
      <c r="AB26" s="7" t="s">
        <v>0</v>
      </c>
      <c r="AC26" s="7" t="s">
        <v>0</v>
      </c>
      <c r="AD26" s="13" t="s">
        <v>0</v>
      </c>
      <c r="AE26" s="7" t="s">
        <v>0</v>
      </c>
      <c r="AF26" s="7" t="s">
        <v>0</v>
      </c>
      <c r="AG26" s="13" t="s">
        <v>0</v>
      </c>
      <c r="AH26" s="7" t="s">
        <v>0</v>
      </c>
      <c r="AI26" s="7" t="s">
        <v>0</v>
      </c>
      <c r="AJ26" s="13" t="s">
        <v>0</v>
      </c>
      <c r="AK26" s="7" t="s">
        <v>0</v>
      </c>
      <c r="AL26" s="7" t="s">
        <v>0</v>
      </c>
      <c r="AM26" s="12" t="s">
        <v>0</v>
      </c>
      <c r="AN26" s="12" t="s">
        <v>0</v>
      </c>
      <c r="AO26" s="12" t="s">
        <v>37</v>
      </c>
      <c r="AP26" s="12" t="s">
        <v>127</v>
      </c>
      <c r="AQ26" s="33" t="s">
        <v>162</v>
      </c>
      <c r="AR26" s="80" t="s">
        <v>303</v>
      </c>
    </row>
    <row r="27" spans="1:44" ht="57" thickBot="1" x14ac:dyDescent="0.25">
      <c r="A27" s="30" t="s">
        <v>260</v>
      </c>
      <c r="B27" s="6" t="s">
        <v>94</v>
      </c>
      <c r="C27" s="7" t="s">
        <v>90</v>
      </c>
      <c r="D27" s="6" t="s">
        <v>103</v>
      </c>
      <c r="E27" s="7" t="s">
        <v>237</v>
      </c>
      <c r="F27" s="19">
        <v>3.2</v>
      </c>
      <c r="G27" s="19">
        <v>6.5</v>
      </c>
      <c r="H27" s="16" t="s">
        <v>0</v>
      </c>
      <c r="I27" s="6" t="s">
        <v>18</v>
      </c>
      <c r="J27" s="16" t="s">
        <v>145</v>
      </c>
      <c r="K27" s="16" t="s">
        <v>0</v>
      </c>
      <c r="L27" s="15" t="s">
        <v>36</v>
      </c>
      <c r="M27" s="17">
        <v>0.95</v>
      </c>
      <c r="N27" s="17">
        <v>1.05</v>
      </c>
      <c r="O27" s="13" t="s">
        <v>0</v>
      </c>
      <c r="P27" s="7" t="s">
        <v>0</v>
      </c>
      <c r="Q27" s="7" t="s">
        <v>0</v>
      </c>
      <c r="R27" s="13" t="s">
        <v>0</v>
      </c>
      <c r="S27" s="7" t="s">
        <v>0</v>
      </c>
      <c r="T27" s="7" t="s">
        <v>0</v>
      </c>
      <c r="U27" s="13" t="s">
        <v>0</v>
      </c>
      <c r="V27" s="7" t="s">
        <v>0</v>
      </c>
      <c r="W27" s="7" t="s">
        <v>0</v>
      </c>
      <c r="X27" s="13" t="s">
        <v>0</v>
      </c>
      <c r="Y27" s="7" t="s">
        <v>0</v>
      </c>
      <c r="Z27" s="7" t="s">
        <v>0</v>
      </c>
      <c r="AA27" s="13" t="s">
        <v>0</v>
      </c>
      <c r="AB27" s="7" t="s">
        <v>0</v>
      </c>
      <c r="AC27" s="7" t="s">
        <v>0</v>
      </c>
      <c r="AD27" s="13" t="s">
        <v>0</v>
      </c>
      <c r="AE27" s="7" t="s">
        <v>0</v>
      </c>
      <c r="AF27" s="7" t="s">
        <v>0</v>
      </c>
      <c r="AG27" s="13" t="s">
        <v>0</v>
      </c>
      <c r="AH27" s="7" t="s">
        <v>0</v>
      </c>
      <c r="AI27" s="7" t="s">
        <v>0</v>
      </c>
      <c r="AJ27" s="13" t="s">
        <v>0</v>
      </c>
      <c r="AK27" s="7" t="s">
        <v>0</v>
      </c>
      <c r="AL27" s="7" t="s">
        <v>0</v>
      </c>
      <c r="AM27" s="12" t="s">
        <v>0</v>
      </c>
      <c r="AN27" s="12" t="s">
        <v>0</v>
      </c>
      <c r="AO27" s="12" t="s">
        <v>37</v>
      </c>
      <c r="AP27" s="12" t="s">
        <v>38</v>
      </c>
      <c r="AQ27" s="33" t="s">
        <v>149</v>
      </c>
      <c r="AR27" s="80" t="s">
        <v>306</v>
      </c>
    </row>
    <row r="28" spans="1:44" ht="45.75" thickBot="1" x14ac:dyDescent="0.25">
      <c r="A28" s="30" t="s">
        <v>180</v>
      </c>
      <c r="B28" s="6" t="s">
        <v>93</v>
      </c>
      <c r="C28" s="7" t="s">
        <v>104</v>
      </c>
      <c r="D28" s="6" t="s">
        <v>15</v>
      </c>
      <c r="E28" s="7" t="s">
        <v>237</v>
      </c>
      <c r="F28" s="19">
        <v>4</v>
      </c>
      <c r="G28" s="19">
        <v>5.2</v>
      </c>
      <c r="H28" s="16" t="s">
        <v>0</v>
      </c>
      <c r="I28" s="6" t="s">
        <v>0</v>
      </c>
      <c r="J28" s="16" t="s">
        <v>0</v>
      </c>
      <c r="K28" s="16" t="s">
        <v>0</v>
      </c>
      <c r="L28" s="13" t="s">
        <v>105</v>
      </c>
      <c r="M28" s="17">
        <v>0.9</v>
      </c>
      <c r="N28" s="17">
        <v>1.1000000000000001</v>
      </c>
      <c r="O28" s="13" t="s">
        <v>0</v>
      </c>
      <c r="P28" s="7" t="s">
        <v>0</v>
      </c>
      <c r="Q28" s="7" t="s">
        <v>0</v>
      </c>
      <c r="R28" s="13" t="s">
        <v>0</v>
      </c>
      <c r="S28" s="7" t="s">
        <v>0</v>
      </c>
      <c r="T28" s="7" t="s">
        <v>0</v>
      </c>
      <c r="U28" s="13" t="s">
        <v>0</v>
      </c>
      <c r="V28" s="7" t="s">
        <v>0</v>
      </c>
      <c r="W28" s="7" t="s">
        <v>0</v>
      </c>
      <c r="X28" s="13" t="s">
        <v>0</v>
      </c>
      <c r="Y28" s="7" t="s">
        <v>0</v>
      </c>
      <c r="Z28" s="7" t="s">
        <v>0</v>
      </c>
      <c r="AA28" s="13" t="s">
        <v>0</v>
      </c>
      <c r="AB28" s="7" t="s">
        <v>0</v>
      </c>
      <c r="AC28" s="7" t="s">
        <v>0</v>
      </c>
      <c r="AD28" s="13" t="s">
        <v>0</v>
      </c>
      <c r="AE28" s="7" t="s">
        <v>0</v>
      </c>
      <c r="AF28" s="7" t="s">
        <v>0</v>
      </c>
      <c r="AG28" s="13" t="s">
        <v>0</v>
      </c>
      <c r="AH28" s="7" t="s">
        <v>0</v>
      </c>
      <c r="AI28" s="7" t="s">
        <v>0</v>
      </c>
      <c r="AJ28" s="13" t="s">
        <v>0</v>
      </c>
      <c r="AK28" s="7" t="s">
        <v>0</v>
      </c>
      <c r="AL28" s="7" t="s">
        <v>0</v>
      </c>
      <c r="AM28" s="12" t="s">
        <v>0</v>
      </c>
      <c r="AN28" s="12" t="s">
        <v>0</v>
      </c>
      <c r="AO28" s="12" t="s">
        <v>37</v>
      </c>
      <c r="AP28" s="12" t="s">
        <v>106</v>
      </c>
      <c r="AQ28" s="33" t="s">
        <v>173</v>
      </c>
      <c r="AR28" s="80" t="s">
        <v>303</v>
      </c>
    </row>
    <row r="29" spans="1:44" ht="46.5" customHeight="1" thickBot="1" x14ac:dyDescent="0.25">
      <c r="A29" s="30" t="s">
        <v>261</v>
      </c>
      <c r="B29" s="6" t="s">
        <v>93</v>
      </c>
      <c r="C29" s="7" t="s">
        <v>104</v>
      </c>
      <c r="D29" s="6" t="s">
        <v>9</v>
      </c>
      <c r="E29" s="7" t="s">
        <v>237</v>
      </c>
      <c r="F29" s="19">
        <v>4.5</v>
      </c>
      <c r="G29" s="19">
        <v>7</v>
      </c>
      <c r="H29" s="16" t="s">
        <v>0</v>
      </c>
      <c r="I29" s="6" t="s">
        <v>0</v>
      </c>
      <c r="J29" s="16" t="s">
        <v>0</v>
      </c>
      <c r="K29" s="16" t="s">
        <v>0</v>
      </c>
      <c r="L29" s="13" t="s">
        <v>107</v>
      </c>
      <c r="M29" s="17">
        <v>0.95</v>
      </c>
      <c r="N29" s="17">
        <v>1.1499999999999999</v>
      </c>
      <c r="O29" s="13" t="s">
        <v>0</v>
      </c>
      <c r="P29" s="7" t="s">
        <v>0</v>
      </c>
      <c r="Q29" s="7" t="s">
        <v>0</v>
      </c>
      <c r="R29" s="13" t="s">
        <v>0</v>
      </c>
      <c r="S29" s="7" t="s">
        <v>0</v>
      </c>
      <c r="T29" s="7" t="s">
        <v>0</v>
      </c>
      <c r="U29" s="13" t="s">
        <v>0</v>
      </c>
      <c r="V29" s="7" t="s">
        <v>0</v>
      </c>
      <c r="W29" s="7" t="s">
        <v>0</v>
      </c>
      <c r="X29" s="13" t="s">
        <v>0</v>
      </c>
      <c r="Y29" s="7" t="s">
        <v>0</v>
      </c>
      <c r="Z29" s="7" t="s">
        <v>0</v>
      </c>
      <c r="AA29" s="13" t="s">
        <v>0</v>
      </c>
      <c r="AB29" s="7" t="s">
        <v>0</v>
      </c>
      <c r="AC29" s="7" t="s">
        <v>0</v>
      </c>
      <c r="AD29" s="13" t="s">
        <v>0</v>
      </c>
      <c r="AE29" s="7" t="s">
        <v>0</v>
      </c>
      <c r="AF29" s="7" t="s">
        <v>0</v>
      </c>
      <c r="AG29" s="13" t="s">
        <v>0</v>
      </c>
      <c r="AH29" s="7" t="s">
        <v>0</v>
      </c>
      <c r="AI29" s="7" t="s">
        <v>0</v>
      </c>
      <c r="AJ29" s="13" t="s">
        <v>0</v>
      </c>
      <c r="AK29" s="7" t="s">
        <v>0</v>
      </c>
      <c r="AL29" s="7" t="s">
        <v>0</v>
      </c>
      <c r="AM29" s="12" t="s">
        <v>0</v>
      </c>
      <c r="AN29" s="12" t="s">
        <v>0</v>
      </c>
      <c r="AO29" s="12" t="s">
        <v>37</v>
      </c>
      <c r="AP29" s="12" t="s">
        <v>108</v>
      </c>
      <c r="AQ29" s="33" t="s">
        <v>172</v>
      </c>
      <c r="AR29" s="80" t="s">
        <v>303</v>
      </c>
    </row>
    <row r="30" spans="1:44" ht="45.75" thickBot="1" x14ac:dyDescent="0.25">
      <c r="A30" s="30" t="s">
        <v>262</v>
      </c>
      <c r="B30" s="6" t="s">
        <v>41</v>
      </c>
      <c r="C30" s="7" t="s">
        <v>283</v>
      </c>
      <c r="D30" s="6" t="s">
        <v>1</v>
      </c>
      <c r="E30" s="7" t="s">
        <v>237</v>
      </c>
      <c r="F30" s="19">
        <v>5</v>
      </c>
      <c r="G30" s="19">
        <v>7</v>
      </c>
      <c r="H30" s="16" t="s">
        <v>5</v>
      </c>
      <c r="I30" s="6" t="s">
        <v>0</v>
      </c>
      <c r="J30" s="16" t="s">
        <v>0</v>
      </c>
      <c r="K30" s="16" t="s">
        <v>0</v>
      </c>
      <c r="L30" s="13" t="s">
        <v>0</v>
      </c>
      <c r="M30" s="7" t="s">
        <v>0</v>
      </c>
      <c r="N30" s="7" t="s">
        <v>0</v>
      </c>
      <c r="O30" s="13" t="s">
        <v>0</v>
      </c>
      <c r="P30" s="7" t="s">
        <v>0</v>
      </c>
      <c r="Q30" s="7" t="s">
        <v>0</v>
      </c>
      <c r="R30" s="13" t="s">
        <v>0</v>
      </c>
      <c r="S30" s="7" t="s">
        <v>0</v>
      </c>
      <c r="T30" s="7" t="s">
        <v>0</v>
      </c>
      <c r="U30" s="13" t="s">
        <v>0</v>
      </c>
      <c r="V30" s="7" t="s">
        <v>0</v>
      </c>
      <c r="W30" s="7" t="s">
        <v>0</v>
      </c>
      <c r="X30" s="13" t="s">
        <v>0</v>
      </c>
      <c r="Y30" s="7" t="s">
        <v>0</v>
      </c>
      <c r="Z30" s="7" t="s">
        <v>0</v>
      </c>
      <c r="AA30" s="13" t="s">
        <v>0</v>
      </c>
      <c r="AB30" s="7" t="s">
        <v>0</v>
      </c>
      <c r="AC30" s="7" t="s">
        <v>0</v>
      </c>
      <c r="AD30" s="13" t="s">
        <v>0</v>
      </c>
      <c r="AE30" s="7" t="s">
        <v>0</v>
      </c>
      <c r="AF30" s="7" t="s">
        <v>0</v>
      </c>
      <c r="AG30" s="13" t="s">
        <v>0</v>
      </c>
      <c r="AH30" s="7" t="s">
        <v>0</v>
      </c>
      <c r="AI30" s="7" t="s">
        <v>0</v>
      </c>
      <c r="AJ30" s="13" t="s">
        <v>0</v>
      </c>
      <c r="AK30" s="7" t="s">
        <v>0</v>
      </c>
      <c r="AL30" s="7" t="s">
        <v>0</v>
      </c>
      <c r="AM30" s="12" t="s">
        <v>0</v>
      </c>
      <c r="AN30" s="12" t="s">
        <v>0</v>
      </c>
      <c r="AO30" s="12" t="s">
        <v>37</v>
      </c>
      <c r="AP30" s="12" t="s">
        <v>68</v>
      </c>
      <c r="AQ30" s="33" t="s">
        <v>155</v>
      </c>
      <c r="AR30" s="80" t="s">
        <v>303</v>
      </c>
    </row>
    <row r="31" spans="1:44" ht="45.75" thickBot="1" x14ac:dyDescent="0.25">
      <c r="A31" s="30" t="s">
        <v>263</v>
      </c>
      <c r="B31" s="6" t="s">
        <v>176</v>
      </c>
      <c r="C31" s="7" t="s">
        <v>92</v>
      </c>
      <c r="D31" s="6" t="s">
        <v>1</v>
      </c>
      <c r="E31" s="7" t="s">
        <v>237</v>
      </c>
      <c r="F31" s="19">
        <v>4</v>
      </c>
      <c r="G31" s="19">
        <v>8</v>
      </c>
      <c r="H31" s="16" t="s">
        <v>44</v>
      </c>
      <c r="I31" s="6" t="s">
        <v>0</v>
      </c>
      <c r="J31" s="16" t="s">
        <v>0</v>
      </c>
      <c r="K31" s="16" t="s">
        <v>0</v>
      </c>
      <c r="L31" s="13" t="s">
        <v>51</v>
      </c>
      <c r="M31" s="17">
        <v>0.95</v>
      </c>
      <c r="N31" s="17">
        <v>1.05</v>
      </c>
      <c r="O31" s="13" t="s">
        <v>0</v>
      </c>
      <c r="P31" s="7" t="s">
        <v>0</v>
      </c>
      <c r="Q31" s="7" t="s">
        <v>0</v>
      </c>
      <c r="R31" s="13" t="s">
        <v>0</v>
      </c>
      <c r="S31" s="7" t="s">
        <v>0</v>
      </c>
      <c r="T31" s="7" t="s">
        <v>0</v>
      </c>
      <c r="U31" s="13" t="s">
        <v>0</v>
      </c>
      <c r="V31" s="7" t="s">
        <v>0</v>
      </c>
      <c r="W31" s="7" t="s">
        <v>0</v>
      </c>
      <c r="X31" s="13" t="s">
        <v>0</v>
      </c>
      <c r="Y31" s="7" t="s">
        <v>0</v>
      </c>
      <c r="Z31" s="7" t="s">
        <v>0</v>
      </c>
      <c r="AA31" s="13" t="s">
        <v>0</v>
      </c>
      <c r="AB31" s="7" t="s">
        <v>0</v>
      </c>
      <c r="AC31" s="7" t="s">
        <v>0</v>
      </c>
      <c r="AD31" s="13" t="s">
        <v>0</v>
      </c>
      <c r="AE31" s="7" t="s">
        <v>0</v>
      </c>
      <c r="AF31" s="7" t="s">
        <v>0</v>
      </c>
      <c r="AG31" s="13" t="s">
        <v>0</v>
      </c>
      <c r="AH31" s="7" t="s">
        <v>0</v>
      </c>
      <c r="AI31" s="7" t="s">
        <v>0</v>
      </c>
      <c r="AJ31" s="13" t="s">
        <v>0</v>
      </c>
      <c r="AK31" s="7" t="s">
        <v>0</v>
      </c>
      <c r="AL31" s="7" t="s">
        <v>0</v>
      </c>
      <c r="AM31" s="12" t="s">
        <v>0</v>
      </c>
      <c r="AN31" s="12" t="s">
        <v>0</v>
      </c>
      <c r="AO31" s="12" t="s">
        <v>37</v>
      </c>
      <c r="AP31" s="12" t="s">
        <v>109</v>
      </c>
      <c r="AQ31" s="33" t="s">
        <v>160</v>
      </c>
      <c r="AR31" s="80" t="s">
        <v>303</v>
      </c>
    </row>
    <row r="32" spans="1:44" ht="45.75" thickBot="1" x14ac:dyDescent="0.25">
      <c r="A32" s="30" t="s">
        <v>284</v>
      </c>
      <c r="B32" s="6" t="s">
        <v>110</v>
      </c>
      <c r="C32" s="7" t="s">
        <v>92</v>
      </c>
      <c r="D32" s="6" t="s">
        <v>1</v>
      </c>
      <c r="E32" s="7" t="s">
        <v>237</v>
      </c>
      <c r="F32" s="19">
        <v>4</v>
      </c>
      <c r="G32" s="19">
        <v>8</v>
      </c>
      <c r="H32" s="16" t="s">
        <v>44</v>
      </c>
      <c r="I32" s="6" t="s">
        <v>0</v>
      </c>
      <c r="J32" s="16" t="s">
        <v>0</v>
      </c>
      <c r="K32" s="16" t="s">
        <v>0</v>
      </c>
      <c r="L32" s="13" t="s">
        <v>51</v>
      </c>
      <c r="M32" s="17">
        <v>0.95</v>
      </c>
      <c r="N32" s="17">
        <v>1.05</v>
      </c>
      <c r="O32" s="13" t="s">
        <v>0</v>
      </c>
      <c r="P32" s="7" t="s">
        <v>0</v>
      </c>
      <c r="Q32" s="7" t="s">
        <v>0</v>
      </c>
      <c r="R32" s="13" t="s">
        <v>0</v>
      </c>
      <c r="S32" s="7" t="s">
        <v>0</v>
      </c>
      <c r="T32" s="7" t="s">
        <v>0</v>
      </c>
      <c r="U32" s="13" t="s">
        <v>0</v>
      </c>
      <c r="V32" s="7" t="s">
        <v>0</v>
      </c>
      <c r="W32" s="7" t="s">
        <v>0</v>
      </c>
      <c r="X32" s="13" t="s">
        <v>0</v>
      </c>
      <c r="Y32" s="7" t="s">
        <v>0</v>
      </c>
      <c r="Z32" s="7" t="s">
        <v>0</v>
      </c>
      <c r="AA32" s="13" t="s">
        <v>0</v>
      </c>
      <c r="AB32" s="7" t="s">
        <v>0</v>
      </c>
      <c r="AC32" s="7" t="s">
        <v>0</v>
      </c>
      <c r="AD32" s="13" t="s">
        <v>0</v>
      </c>
      <c r="AE32" s="7" t="s">
        <v>0</v>
      </c>
      <c r="AF32" s="7" t="s">
        <v>0</v>
      </c>
      <c r="AG32" s="13" t="s">
        <v>0</v>
      </c>
      <c r="AH32" s="7" t="s">
        <v>0</v>
      </c>
      <c r="AI32" s="7" t="s">
        <v>0</v>
      </c>
      <c r="AJ32" s="13" t="s">
        <v>0</v>
      </c>
      <c r="AK32" s="7" t="s">
        <v>0</v>
      </c>
      <c r="AL32" s="7" t="s">
        <v>0</v>
      </c>
      <c r="AM32" s="12" t="s">
        <v>0</v>
      </c>
      <c r="AN32" s="12" t="s">
        <v>0</v>
      </c>
      <c r="AO32" s="12" t="s">
        <v>37</v>
      </c>
      <c r="AP32" s="12" t="s">
        <v>109</v>
      </c>
      <c r="AQ32" s="33" t="s">
        <v>160</v>
      </c>
      <c r="AR32" s="80" t="s">
        <v>303</v>
      </c>
    </row>
    <row r="33" spans="1:44" ht="45.75" thickBot="1" x14ac:dyDescent="0.25">
      <c r="A33" s="30" t="s">
        <v>264</v>
      </c>
      <c r="B33" s="6" t="s">
        <v>41</v>
      </c>
      <c r="C33" s="7" t="s">
        <v>92</v>
      </c>
      <c r="D33" s="6" t="s">
        <v>1</v>
      </c>
      <c r="E33" s="7" t="s">
        <v>237</v>
      </c>
      <c r="F33" s="19">
        <v>5.5</v>
      </c>
      <c r="G33" s="19">
        <v>7</v>
      </c>
      <c r="H33" s="16" t="s">
        <v>0</v>
      </c>
      <c r="I33" s="6" t="s">
        <v>0</v>
      </c>
      <c r="J33" s="16" t="s">
        <v>0</v>
      </c>
      <c r="K33" s="16" t="s">
        <v>0</v>
      </c>
      <c r="L33" s="13" t="s">
        <v>111</v>
      </c>
      <c r="M33" s="17">
        <v>0.93</v>
      </c>
      <c r="N33" s="17">
        <v>1.07</v>
      </c>
      <c r="O33" s="13" t="s">
        <v>0</v>
      </c>
      <c r="P33" s="7" t="s">
        <v>0</v>
      </c>
      <c r="Q33" s="7" t="s">
        <v>0</v>
      </c>
      <c r="R33" s="13" t="s">
        <v>0</v>
      </c>
      <c r="S33" s="7" t="s">
        <v>0</v>
      </c>
      <c r="T33" s="7" t="s">
        <v>0</v>
      </c>
      <c r="U33" s="13" t="s">
        <v>0</v>
      </c>
      <c r="V33" s="7" t="s">
        <v>0</v>
      </c>
      <c r="W33" s="7" t="s">
        <v>0</v>
      </c>
      <c r="X33" s="13" t="s">
        <v>0</v>
      </c>
      <c r="Y33" s="7" t="s">
        <v>0</v>
      </c>
      <c r="Z33" s="7" t="s">
        <v>0</v>
      </c>
      <c r="AA33" s="13" t="s">
        <v>0</v>
      </c>
      <c r="AB33" s="7" t="s">
        <v>0</v>
      </c>
      <c r="AC33" s="7" t="s">
        <v>0</v>
      </c>
      <c r="AD33" s="13" t="s">
        <v>0</v>
      </c>
      <c r="AE33" s="7" t="s">
        <v>0</v>
      </c>
      <c r="AF33" s="7" t="s">
        <v>0</v>
      </c>
      <c r="AG33" s="13" t="s">
        <v>0</v>
      </c>
      <c r="AH33" s="7" t="s">
        <v>0</v>
      </c>
      <c r="AI33" s="7" t="s">
        <v>0</v>
      </c>
      <c r="AJ33" s="13" t="s">
        <v>0</v>
      </c>
      <c r="AK33" s="7" t="s">
        <v>0</v>
      </c>
      <c r="AL33" s="7" t="s">
        <v>0</v>
      </c>
      <c r="AM33" s="12" t="s">
        <v>0</v>
      </c>
      <c r="AN33" s="12" t="s">
        <v>0</v>
      </c>
      <c r="AO33" s="12" t="s">
        <v>37</v>
      </c>
      <c r="AP33" s="12" t="s">
        <v>112</v>
      </c>
      <c r="AQ33" s="33" t="s">
        <v>163</v>
      </c>
      <c r="AR33" s="80" t="s">
        <v>303</v>
      </c>
    </row>
    <row r="34" spans="1:44" ht="45.75" thickBot="1" x14ac:dyDescent="0.25">
      <c r="A34" s="30" t="s">
        <v>265</v>
      </c>
      <c r="B34" s="6" t="s">
        <v>41</v>
      </c>
      <c r="C34" s="7" t="s">
        <v>92</v>
      </c>
      <c r="D34" s="6" t="s">
        <v>1</v>
      </c>
      <c r="E34" s="7" t="s">
        <v>237</v>
      </c>
      <c r="F34" s="19">
        <v>6</v>
      </c>
      <c r="G34" s="19">
        <v>8.1999999999999993</v>
      </c>
      <c r="H34" s="16" t="s">
        <v>0</v>
      </c>
      <c r="I34" s="6" t="s">
        <v>0</v>
      </c>
      <c r="J34" s="16" t="s">
        <v>0</v>
      </c>
      <c r="K34" s="16" t="s">
        <v>0</v>
      </c>
      <c r="L34" s="13" t="s">
        <v>113</v>
      </c>
      <c r="M34" s="17">
        <v>0.95</v>
      </c>
      <c r="N34" s="17">
        <v>1.05</v>
      </c>
      <c r="O34" s="13" t="s">
        <v>0</v>
      </c>
      <c r="P34" s="7" t="s">
        <v>0</v>
      </c>
      <c r="Q34" s="7" t="s">
        <v>0</v>
      </c>
      <c r="R34" s="13" t="s">
        <v>0</v>
      </c>
      <c r="S34" s="7" t="s">
        <v>0</v>
      </c>
      <c r="T34" s="7" t="s">
        <v>0</v>
      </c>
      <c r="U34" s="13" t="s">
        <v>0</v>
      </c>
      <c r="V34" s="7" t="s">
        <v>0</v>
      </c>
      <c r="W34" s="7" t="s">
        <v>0</v>
      </c>
      <c r="X34" s="13" t="s">
        <v>0</v>
      </c>
      <c r="Y34" s="7" t="s">
        <v>0</v>
      </c>
      <c r="Z34" s="7" t="s">
        <v>0</v>
      </c>
      <c r="AA34" s="13" t="s">
        <v>0</v>
      </c>
      <c r="AB34" s="7" t="s">
        <v>0</v>
      </c>
      <c r="AC34" s="7" t="s">
        <v>0</v>
      </c>
      <c r="AD34" s="13" t="s">
        <v>0</v>
      </c>
      <c r="AE34" s="7" t="s">
        <v>0</v>
      </c>
      <c r="AF34" s="7" t="s">
        <v>0</v>
      </c>
      <c r="AG34" s="13" t="s">
        <v>0</v>
      </c>
      <c r="AH34" s="7" t="s">
        <v>0</v>
      </c>
      <c r="AI34" s="7" t="s">
        <v>0</v>
      </c>
      <c r="AJ34" s="13" t="s">
        <v>0</v>
      </c>
      <c r="AK34" s="7" t="s">
        <v>0</v>
      </c>
      <c r="AL34" s="7" t="s">
        <v>0</v>
      </c>
      <c r="AM34" s="12" t="s">
        <v>0</v>
      </c>
      <c r="AN34" s="12" t="s">
        <v>0</v>
      </c>
      <c r="AO34" s="12" t="s">
        <v>37</v>
      </c>
      <c r="AP34" s="12" t="s">
        <v>114</v>
      </c>
      <c r="AQ34" s="33" t="s">
        <v>164</v>
      </c>
      <c r="AR34" s="80" t="s">
        <v>303</v>
      </c>
    </row>
    <row r="35" spans="1:44" ht="45.75" thickBot="1" x14ac:dyDescent="0.25">
      <c r="A35" s="30" t="s">
        <v>266</v>
      </c>
      <c r="B35" s="6" t="s">
        <v>41</v>
      </c>
      <c r="C35" s="7" t="s">
        <v>115</v>
      </c>
      <c r="D35" s="6" t="s">
        <v>15</v>
      </c>
      <c r="E35" s="7" t="s">
        <v>237</v>
      </c>
      <c r="F35" s="19">
        <v>2.5</v>
      </c>
      <c r="G35" s="20">
        <v>3.7</v>
      </c>
      <c r="H35" s="16" t="s">
        <v>0</v>
      </c>
      <c r="I35" s="6" t="s">
        <v>0</v>
      </c>
      <c r="J35" s="16" t="s">
        <v>0</v>
      </c>
      <c r="K35" s="16" t="s">
        <v>0</v>
      </c>
      <c r="L35" s="14" t="s">
        <v>118</v>
      </c>
      <c r="M35" s="17">
        <v>0.95</v>
      </c>
      <c r="N35" s="17">
        <v>1.05</v>
      </c>
      <c r="O35" s="13" t="s">
        <v>0</v>
      </c>
      <c r="P35" s="7" t="s">
        <v>0</v>
      </c>
      <c r="Q35" s="7" t="s">
        <v>0</v>
      </c>
      <c r="R35" s="13" t="s">
        <v>0</v>
      </c>
      <c r="S35" s="7" t="s">
        <v>0</v>
      </c>
      <c r="T35" s="8" t="s">
        <v>0</v>
      </c>
      <c r="U35" s="13" t="s">
        <v>0</v>
      </c>
      <c r="V35" s="7" t="s">
        <v>0</v>
      </c>
      <c r="W35" s="7" t="s">
        <v>0</v>
      </c>
      <c r="X35" s="13" t="s">
        <v>0</v>
      </c>
      <c r="Y35" s="7" t="s">
        <v>0</v>
      </c>
      <c r="Z35" s="7" t="s">
        <v>0</v>
      </c>
      <c r="AA35" s="13" t="s">
        <v>0</v>
      </c>
      <c r="AB35" s="7" t="s">
        <v>0</v>
      </c>
      <c r="AC35" s="7" t="s">
        <v>0</v>
      </c>
      <c r="AD35" s="13" t="s">
        <v>0</v>
      </c>
      <c r="AE35" s="7" t="s">
        <v>0</v>
      </c>
      <c r="AF35" s="7" t="s">
        <v>0</v>
      </c>
      <c r="AG35" s="13" t="s">
        <v>0</v>
      </c>
      <c r="AH35" s="7" t="s">
        <v>0</v>
      </c>
      <c r="AI35" s="7" t="s">
        <v>0</v>
      </c>
      <c r="AJ35" s="13" t="s">
        <v>0</v>
      </c>
      <c r="AK35" s="7" t="s">
        <v>0</v>
      </c>
      <c r="AL35" s="7" t="s">
        <v>0</v>
      </c>
      <c r="AM35" s="12" t="s">
        <v>0</v>
      </c>
      <c r="AN35" s="12" t="s">
        <v>0</v>
      </c>
      <c r="AO35" s="12" t="s">
        <v>37</v>
      </c>
      <c r="AP35" s="12" t="s">
        <v>116</v>
      </c>
      <c r="AQ35" s="33" t="s">
        <v>168</v>
      </c>
      <c r="AR35" s="80" t="s">
        <v>303</v>
      </c>
    </row>
    <row r="36" spans="1:44" ht="45.75" thickBot="1" x14ac:dyDescent="0.25">
      <c r="A36" s="30" t="s">
        <v>267</v>
      </c>
      <c r="B36" s="6" t="s">
        <v>41</v>
      </c>
      <c r="C36" s="7" t="s">
        <v>100</v>
      </c>
      <c r="D36" s="6" t="s">
        <v>15</v>
      </c>
      <c r="E36" s="7" t="s">
        <v>237</v>
      </c>
      <c r="F36" s="19">
        <v>4</v>
      </c>
      <c r="G36" s="20">
        <v>7.5</v>
      </c>
      <c r="H36" s="16" t="s">
        <v>0</v>
      </c>
      <c r="I36" s="6" t="s">
        <v>0</v>
      </c>
      <c r="J36" s="16" t="s">
        <v>0</v>
      </c>
      <c r="K36" s="16" t="s">
        <v>0</v>
      </c>
      <c r="L36" s="14" t="s">
        <v>119</v>
      </c>
      <c r="M36" s="17">
        <v>0.9</v>
      </c>
      <c r="N36" s="17">
        <v>1.1000000000000001</v>
      </c>
      <c r="O36" s="15" t="s">
        <v>0</v>
      </c>
      <c r="P36" s="9" t="s">
        <v>0</v>
      </c>
      <c r="Q36" s="9" t="s">
        <v>0</v>
      </c>
      <c r="R36" s="13" t="s">
        <v>0</v>
      </c>
      <c r="S36" s="7" t="s">
        <v>0</v>
      </c>
      <c r="T36" s="8" t="s">
        <v>0</v>
      </c>
      <c r="U36" s="13" t="s">
        <v>0</v>
      </c>
      <c r="V36" s="7" t="s">
        <v>0</v>
      </c>
      <c r="W36" s="7" t="s">
        <v>0</v>
      </c>
      <c r="X36" s="13" t="s">
        <v>0</v>
      </c>
      <c r="Y36" s="7" t="s">
        <v>0</v>
      </c>
      <c r="Z36" s="7" t="s">
        <v>0</v>
      </c>
      <c r="AA36" s="13" t="s">
        <v>0</v>
      </c>
      <c r="AB36" s="7" t="s">
        <v>0</v>
      </c>
      <c r="AC36" s="7" t="s">
        <v>0</v>
      </c>
      <c r="AD36" s="13" t="s">
        <v>0</v>
      </c>
      <c r="AE36" s="7" t="s">
        <v>0</v>
      </c>
      <c r="AF36" s="7" t="s">
        <v>0</v>
      </c>
      <c r="AG36" s="13" t="s">
        <v>0</v>
      </c>
      <c r="AH36" s="7" t="s">
        <v>0</v>
      </c>
      <c r="AI36" s="7" t="s">
        <v>0</v>
      </c>
      <c r="AJ36" s="13" t="s">
        <v>0</v>
      </c>
      <c r="AK36" s="7" t="s">
        <v>0</v>
      </c>
      <c r="AL36" s="7" t="s">
        <v>0</v>
      </c>
      <c r="AM36" s="12" t="s">
        <v>0</v>
      </c>
      <c r="AN36" s="12" t="s">
        <v>0</v>
      </c>
      <c r="AO36" s="12" t="s">
        <v>37</v>
      </c>
      <c r="AP36" s="12" t="s">
        <v>117</v>
      </c>
      <c r="AQ36" s="33" t="s">
        <v>169</v>
      </c>
      <c r="AR36" s="80" t="s">
        <v>303</v>
      </c>
    </row>
    <row r="37" spans="1:44" ht="45.75" thickBot="1" x14ac:dyDescent="0.25">
      <c r="A37" s="30" t="s">
        <v>268</v>
      </c>
      <c r="B37" s="6" t="s">
        <v>93</v>
      </c>
      <c r="C37" s="7" t="s">
        <v>100</v>
      </c>
      <c r="D37" s="6" t="s">
        <v>11</v>
      </c>
      <c r="E37" s="7" t="s">
        <v>237</v>
      </c>
      <c r="F37" s="19">
        <v>5.5</v>
      </c>
      <c r="G37" s="19">
        <v>7</v>
      </c>
      <c r="H37" s="16" t="s">
        <v>0</v>
      </c>
      <c r="I37" s="6" t="s">
        <v>0</v>
      </c>
      <c r="J37" s="16" t="s">
        <v>0</v>
      </c>
      <c r="K37" s="16" t="s">
        <v>0</v>
      </c>
      <c r="L37" s="13" t="s">
        <v>120</v>
      </c>
      <c r="M37" s="17">
        <v>0.95</v>
      </c>
      <c r="N37" s="17">
        <v>1.05</v>
      </c>
      <c r="O37" s="13" t="s">
        <v>0</v>
      </c>
      <c r="P37" s="7" t="s">
        <v>0</v>
      </c>
      <c r="Q37" s="7" t="s">
        <v>0</v>
      </c>
      <c r="R37" s="13" t="s">
        <v>0</v>
      </c>
      <c r="S37" s="7" t="s">
        <v>0</v>
      </c>
      <c r="T37" s="7" t="s">
        <v>0</v>
      </c>
      <c r="U37" s="13" t="s">
        <v>0</v>
      </c>
      <c r="V37" s="7" t="s">
        <v>0</v>
      </c>
      <c r="W37" s="7" t="s">
        <v>0</v>
      </c>
      <c r="X37" s="13" t="s">
        <v>0</v>
      </c>
      <c r="Y37" s="7" t="s">
        <v>0</v>
      </c>
      <c r="Z37" s="7" t="s">
        <v>0</v>
      </c>
      <c r="AA37" s="13" t="s">
        <v>0</v>
      </c>
      <c r="AB37" s="7" t="s">
        <v>0</v>
      </c>
      <c r="AC37" s="7" t="s">
        <v>0</v>
      </c>
      <c r="AD37" s="13" t="s">
        <v>0</v>
      </c>
      <c r="AE37" s="7" t="s">
        <v>0</v>
      </c>
      <c r="AF37" s="7" t="s">
        <v>0</v>
      </c>
      <c r="AG37" s="13" t="s">
        <v>0</v>
      </c>
      <c r="AH37" s="7" t="s">
        <v>0</v>
      </c>
      <c r="AI37" s="7" t="s">
        <v>0</v>
      </c>
      <c r="AJ37" s="13" t="s">
        <v>0</v>
      </c>
      <c r="AK37" s="7" t="s">
        <v>0</v>
      </c>
      <c r="AL37" s="7" t="s">
        <v>0</v>
      </c>
      <c r="AM37" s="12" t="s">
        <v>0</v>
      </c>
      <c r="AN37" s="12" t="s">
        <v>0</v>
      </c>
      <c r="AO37" s="12" t="s">
        <v>37</v>
      </c>
      <c r="AP37" s="12" t="s">
        <v>121</v>
      </c>
      <c r="AQ37" s="33" t="s">
        <v>170</v>
      </c>
      <c r="AR37" s="80" t="s">
        <v>303</v>
      </c>
    </row>
    <row r="38" spans="1:44" ht="45.75" thickBot="1" x14ac:dyDescent="0.25">
      <c r="A38" s="30" t="s">
        <v>269</v>
      </c>
      <c r="B38" s="6" t="s">
        <v>93</v>
      </c>
      <c r="C38" s="7" t="s">
        <v>100</v>
      </c>
      <c r="D38" s="6" t="s">
        <v>11</v>
      </c>
      <c r="E38" s="7" t="s">
        <v>237</v>
      </c>
      <c r="F38" s="19">
        <v>5</v>
      </c>
      <c r="G38" s="19">
        <v>7</v>
      </c>
      <c r="H38" s="16" t="s">
        <v>0</v>
      </c>
      <c r="I38" s="6" t="s">
        <v>0</v>
      </c>
      <c r="J38" s="16" t="s">
        <v>0</v>
      </c>
      <c r="K38" s="16" t="s">
        <v>0</v>
      </c>
      <c r="L38" s="13" t="s">
        <v>120</v>
      </c>
      <c r="M38" s="17">
        <v>0.9</v>
      </c>
      <c r="N38" s="17">
        <v>1.1000000000000001</v>
      </c>
      <c r="O38" s="13" t="s">
        <v>0</v>
      </c>
      <c r="P38" s="7" t="s">
        <v>0</v>
      </c>
      <c r="Q38" s="7" t="s">
        <v>0</v>
      </c>
      <c r="R38" s="13" t="s">
        <v>0</v>
      </c>
      <c r="S38" s="7" t="s">
        <v>0</v>
      </c>
      <c r="T38" s="7" t="s">
        <v>0</v>
      </c>
      <c r="U38" s="13" t="s">
        <v>0</v>
      </c>
      <c r="V38" s="7" t="s">
        <v>0</v>
      </c>
      <c r="W38" s="7" t="s">
        <v>0</v>
      </c>
      <c r="X38" s="13" t="s">
        <v>0</v>
      </c>
      <c r="Y38" s="7" t="s">
        <v>0</v>
      </c>
      <c r="Z38" s="7" t="s">
        <v>0</v>
      </c>
      <c r="AA38" s="13" t="s">
        <v>0</v>
      </c>
      <c r="AB38" s="7" t="s">
        <v>0</v>
      </c>
      <c r="AC38" s="7" t="s">
        <v>0</v>
      </c>
      <c r="AD38" s="13" t="s">
        <v>0</v>
      </c>
      <c r="AE38" s="7" t="s">
        <v>0</v>
      </c>
      <c r="AF38" s="7" t="s">
        <v>0</v>
      </c>
      <c r="AG38" s="13" t="s">
        <v>0</v>
      </c>
      <c r="AH38" s="7" t="s">
        <v>0</v>
      </c>
      <c r="AI38" s="7" t="s">
        <v>0</v>
      </c>
      <c r="AJ38" s="13" t="s">
        <v>0</v>
      </c>
      <c r="AK38" s="7" t="s">
        <v>0</v>
      </c>
      <c r="AL38" s="7" t="s">
        <v>0</v>
      </c>
      <c r="AM38" s="12" t="s">
        <v>0</v>
      </c>
      <c r="AN38" s="12" t="s">
        <v>0</v>
      </c>
      <c r="AO38" s="12" t="s">
        <v>37</v>
      </c>
      <c r="AP38" s="12" t="s">
        <v>121</v>
      </c>
      <c r="AQ38" s="33" t="s">
        <v>170</v>
      </c>
      <c r="AR38" s="80" t="s">
        <v>303</v>
      </c>
    </row>
    <row r="39" spans="1:44" ht="79.5" thickBot="1" x14ac:dyDescent="0.25">
      <c r="A39" s="30" t="s">
        <v>270</v>
      </c>
      <c r="B39" s="6" t="s">
        <v>60</v>
      </c>
      <c r="C39" s="7" t="s">
        <v>67</v>
      </c>
      <c r="D39" s="6" t="s">
        <v>12</v>
      </c>
      <c r="E39" s="7" t="s">
        <v>62</v>
      </c>
      <c r="F39" s="19">
        <v>1</v>
      </c>
      <c r="G39" s="19">
        <v>2</v>
      </c>
      <c r="H39" s="16" t="s">
        <v>0</v>
      </c>
      <c r="I39" s="6" t="s">
        <v>0</v>
      </c>
      <c r="J39" s="16" t="s">
        <v>0</v>
      </c>
      <c r="K39" s="16" t="s">
        <v>0</v>
      </c>
      <c r="L39" s="13" t="s">
        <v>128</v>
      </c>
      <c r="M39" s="17">
        <v>0.26</v>
      </c>
      <c r="N39" s="17">
        <v>0.35</v>
      </c>
      <c r="O39" s="13" t="s">
        <v>129</v>
      </c>
      <c r="P39" s="17">
        <v>0.03</v>
      </c>
      <c r="Q39" s="17">
        <v>5.5E-2</v>
      </c>
      <c r="R39" s="13" t="s">
        <v>63</v>
      </c>
      <c r="S39" s="17">
        <v>4.4999999999999998E-2</v>
      </c>
      <c r="T39" s="17">
        <v>0.1</v>
      </c>
      <c r="U39" s="13" t="s">
        <v>0</v>
      </c>
      <c r="V39" s="7" t="s">
        <v>0</v>
      </c>
      <c r="W39" s="7" t="s">
        <v>0</v>
      </c>
      <c r="X39" s="13" t="s">
        <v>0</v>
      </c>
      <c r="Y39" s="7" t="s">
        <v>0</v>
      </c>
      <c r="Z39" s="7" t="s">
        <v>0</v>
      </c>
      <c r="AA39" s="13" t="s">
        <v>0</v>
      </c>
      <c r="AB39" s="7" t="s">
        <v>0</v>
      </c>
      <c r="AC39" s="7" t="s">
        <v>0</v>
      </c>
      <c r="AD39" s="13" t="s">
        <v>0</v>
      </c>
      <c r="AE39" s="7" t="s">
        <v>0</v>
      </c>
      <c r="AF39" s="7" t="s">
        <v>0</v>
      </c>
      <c r="AG39" s="13" t="s">
        <v>0</v>
      </c>
      <c r="AH39" s="7" t="s">
        <v>0</v>
      </c>
      <c r="AI39" s="7" t="s">
        <v>0</v>
      </c>
      <c r="AJ39" s="13" t="s">
        <v>0</v>
      </c>
      <c r="AK39" s="7" t="s">
        <v>0</v>
      </c>
      <c r="AL39" s="7" t="s">
        <v>0</v>
      </c>
      <c r="AM39" s="12" t="s">
        <v>228</v>
      </c>
      <c r="AN39" s="12" t="s">
        <v>298</v>
      </c>
      <c r="AO39" s="12" t="s">
        <v>0</v>
      </c>
      <c r="AP39" s="12" t="s">
        <v>0</v>
      </c>
      <c r="AQ39" s="34" t="s">
        <v>8</v>
      </c>
      <c r="AR39" s="80" t="s">
        <v>302</v>
      </c>
    </row>
    <row r="40" spans="1:44" ht="57" thickBot="1" x14ac:dyDescent="0.25">
      <c r="A40" s="30" t="s">
        <v>271</v>
      </c>
      <c r="B40" s="6" t="s">
        <v>60</v>
      </c>
      <c r="C40" s="7" t="s">
        <v>67</v>
      </c>
      <c r="D40" s="6" t="s">
        <v>15</v>
      </c>
      <c r="E40" s="7" t="s">
        <v>62</v>
      </c>
      <c r="F40" s="19">
        <v>0.5</v>
      </c>
      <c r="G40" s="19">
        <v>1.5</v>
      </c>
      <c r="H40" s="16" t="s">
        <v>0</v>
      </c>
      <c r="I40" s="6" t="s">
        <v>0</v>
      </c>
      <c r="J40" s="16" t="s">
        <v>0</v>
      </c>
      <c r="K40" s="16" t="s">
        <v>0</v>
      </c>
      <c r="L40" s="13" t="s">
        <v>130</v>
      </c>
      <c r="M40" s="17">
        <v>0.95</v>
      </c>
      <c r="N40" s="17">
        <v>1.05</v>
      </c>
      <c r="O40" s="15" t="s">
        <v>0</v>
      </c>
      <c r="P40" s="9" t="s">
        <v>0</v>
      </c>
      <c r="Q40" s="9" t="s">
        <v>0</v>
      </c>
      <c r="R40" s="13" t="s">
        <v>0</v>
      </c>
      <c r="S40" s="7" t="s">
        <v>0</v>
      </c>
      <c r="T40" s="8" t="s">
        <v>0</v>
      </c>
      <c r="U40" s="13" t="s">
        <v>0</v>
      </c>
      <c r="V40" s="7" t="s">
        <v>0</v>
      </c>
      <c r="W40" s="7" t="s">
        <v>0</v>
      </c>
      <c r="X40" s="13" t="s">
        <v>0</v>
      </c>
      <c r="Y40" s="7" t="s">
        <v>0</v>
      </c>
      <c r="Z40" s="7" t="s">
        <v>0</v>
      </c>
      <c r="AA40" s="13" t="s">
        <v>0</v>
      </c>
      <c r="AB40" s="7" t="s">
        <v>0</v>
      </c>
      <c r="AC40" s="7" t="s">
        <v>0</v>
      </c>
      <c r="AD40" s="13" t="s">
        <v>0</v>
      </c>
      <c r="AE40" s="7" t="s">
        <v>0</v>
      </c>
      <c r="AF40" s="7" t="s">
        <v>0</v>
      </c>
      <c r="AG40" s="13" t="s">
        <v>0</v>
      </c>
      <c r="AH40" s="7" t="s">
        <v>0</v>
      </c>
      <c r="AI40" s="7" t="s">
        <v>0</v>
      </c>
      <c r="AJ40" s="13" t="s">
        <v>0</v>
      </c>
      <c r="AK40" s="7" t="s">
        <v>0</v>
      </c>
      <c r="AL40" s="7" t="s">
        <v>0</v>
      </c>
      <c r="AM40" s="12" t="s">
        <v>228</v>
      </c>
      <c r="AN40" s="12" t="s">
        <v>298</v>
      </c>
      <c r="AO40" s="12" t="s">
        <v>0</v>
      </c>
      <c r="AP40" s="12" t="s">
        <v>0</v>
      </c>
      <c r="AQ40" s="34" t="s">
        <v>8</v>
      </c>
      <c r="AR40" s="80"/>
    </row>
    <row r="41" spans="1:44" ht="58.5" customHeight="1" thickBot="1" x14ac:dyDescent="0.25">
      <c r="A41" s="30" t="s">
        <v>272</v>
      </c>
      <c r="B41" s="6" t="s">
        <v>41</v>
      </c>
      <c r="C41" s="7" t="s">
        <v>47</v>
      </c>
      <c r="D41" s="6" t="s">
        <v>133</v>
      </c>
      <c r="E41" s="7" t="s">
        <v>237</v>
      </c>
      <c r="F41" s="19">
        <v>5.5</v>
      </c>
      <c r="G41" s="19">
        <v>7.5</v>
      </c>
      <c r="H41" s="16" t="s">
        <v>0</v>
      </c>
      <c r="I41" s="6" t="s">
        <v>0</v>
      </c>
      <c r="J41" s="16" t="s">
        <v>0</v>
      </c>
      <c r="K41" s="16" t="s">
        <v>0</v>
      </c>
      <c r="L41" s="13" t="s">
        <v>50</v>
      </c>
      <c r="M41" s="17">
        <v>0.95</v>
      </c>
      <c r="N41" s="17">
        <v>1.05</v>
      </c>
      <c r="O41" s="13" t="s">
        <v>36</v>
      </c>
      <c r="P41" s="17">
        <v>0.95</v>
      </c>
      <c r="Q41" s="17">
        <v>1.05</v>
      </c>
      <c r="R41" s="13" t="s">
        <v>132</v>
      </c>
      <c r="S41" s="17">
        <v>0.95</v>
      </c>
      <c r="T41" s="17">
        <v>1.05</v>
      </c>
      <c r="U41" s="13" t="s">
        <v>0</v>
      </c>
      <c r="V41" s="10" t="s">
        <v>0</v>
      </c>
      <c r="W41" s="10" t="s">
        <v>0</v>
      </c>
      <c r="X41" s="13" t="s">
        <v>0</v>
      </c>
      <c r="Y41" s="7" t="s">
        <v>0</v>
      </c>
      <c r="Z41" s="7" t="s">
        <v>0</v>
      </c>
      <c r="AA41" s="13" t="s">
        <v>0</v>
      </c>
      <c r="AB41" s="7" t="s">
        <v>0</v>
      </c>
      <c r="AC41" s="7" t="s">
        <v>0</v>
      </c>
      <c r="AD41" s="13" t="s">
        <v>0</v>
      </c>
      <c r="AE41" s="7" t="s">
        <v>0</v>
      </c>
      <c r="AF41" s="7" t="s">
        <v>0</v>
      </c>
      <c r="AG41" s="13" t="s">
        <v>0</v>
      </c>
      <c r="AH41" s="7" t="s">
        <v>0</v>
      </c>
      <c r="AI41" s="7" t="s">
        <v>0</v>
      </c>
      <c r="AJ41" s="13" t="s">
        <v>0</v>
      </c>
      <c r="AK41" s="7" t="s">
        <v>0</v>
      </c>
      <c r="AL41" s="7" t="s">
        <v>0</v>
      </c>
      <c r="AM41" s="12" t="s">
        <v>228</v>
      </c>
      <c r="AN41" s="12" t="s">
        <v>298</v>
      </c>
      <c r="AO41" s="12" t="s">
        <v>0</v>
      </c>
      <c r="AP41" s="12" t="s">
        <v>0</v>
      </c>
      <c r="AQ41" s="33" t="s">
        <v>174</v>
      </c>
      <c r="AR41" s="80" t="s">
        <v>308</v>
      </c>
    </row>
    <row r="42" spans="1:44" ht="72" customHeight="1" thickBot="1" x14ac:dyDescent="0.25">
      <c r="A42" s="30" t="s">
        <v>273</v>
      </c>
      <c r="B42" s="6" t="s">
        <v>41</v>
      </c>
      <c r="C42" s="7" t="s">
        <v>47</v>
      </c>
      <c r="D42" s="6" t="s">
        <v>131</v>
      </c>
      <c r="E42" s="7" t="s">
        <v>237</v>
      </c>
      <c r="F42" s="19">
        <v>5.5</v>
      </c>
      <c r="G42" s="19">
        <v>7.5</v>
      </c>
      <c r="H42" s="16" t="s">
        <v>0</v>
      </c>
      <c r="I42" s="6" t="s">
        <v>0</v>
      </c>
      <c r="J42" s="16" t="s">
        <v>0</v>
      </c>
      <c r="K42" s="16" t="s">
        <v>0</v>
      </c>
      <c r="L42" s="13" t="s">
        <v>50</v>
      </c>
      <c r="M42" s="17">
        <v>0.95</v>
      </c>
      <c r="N42" s="17">
        <v>1.05</v>
      </c>
      <c r="O42" s="13" t="s">
        <v>36</v>
      </c>
      <c r="P42" s="17">
        <v>0.95</v>
      </c>
      <c r="Q42" s="17">
        <v>1.05</v>
      </c>
      <c r="R42" s="13" t="s">
        <v>132</v>
      </c>
      <c r="S42" s="17">
        <v>0.95</v>
      </c>
      <c r="T42" s="17">
        <v>1.05</v>
      </c>
      <c r="U42" s="13" t="s">
        <v>14</v>
      </c>
      <c r="V42" s="10" t="s">
        <v>0</v>
      </c>
      <c r="W42" s="10" t="s">
        <v>0</v>
      </c>
      <c r="X42" s="13" t="s">
        <v>0</v>
      </c>
      <c r="Y42" s="7" t="s">
        <v>0</v>
      </c>
      <c r="Z42" s="7" t="s">
        <v>0</v>
      </c>
      <c r="AA42" s="13" t="s">
        <v>0</v>
      </c>
      <c r="AB42" s="7" t="s">
        <v>0</v>
      </c>
      <c r="AC42" s="7" t="s">
        <v>0</v>
      </c>
      <c r="AD42" s="13" t="s">
        <v>0</v>
      </c>
      <c r="AE42" s="7" t="s">
        <v>0</v>
      </c>
      <c r="AF42" s="7" t="s">
        <v>0</v>
      </c>
      <c r="AG42" s="13" t="s">
        <v>0</v>
      </c>
      <c r="AH42" s="7" t="s">
        <v>0</v>
      </c>
      <c r="AI42" s="7" t="s">
        <v>0</v>
      </c>
      <c r="AJ42" s="13" t="s">
        <v>0</v>
      </c>
      <c r="AK42" s="7" t="s">
        <v>0</v>
      </c>
      <c r="AL42" s="7" t="s">
        <v>0</v>
      </c>
      <c r="AM42" s="12" t="s">
        <v>228</v>
      </c>
      <c r="AN42" s="12" t="s">
        <v>298</v>
      </c>
      <c r="AO42" s="12" t="s">
        <v>0</v>
      </c>
      <c r="AP42" s="12" t="s">
        <v>0</v>
      </c>
      <c r="AQ42" s="33" t="s">
        <v>174</v>
      </c>
      <c r="AR42" s="80" t="s">
        <v>308</v>
      </c>
    </row>
    <row r="43" spans="1:44" ht="77.25" customHeight="1" thickBot="1" x14ac:dyDescent="0.25">
      <c r="A43" s="30" t="s">
        <v>304</v>
      </c>
      <c r="B43" s="6" t="s">
        <v>93</v>
      </c>
      <c r="C43" s="7" t="s">
        <v>92</v>
      </c>
      <c r="D43" s="6" t="s">
        <v>124</v>
      </c>
      <c r="E43" s="7" t="s">
        <v>237</v>
      </c>
      <c r="F43" s="19">
        <v>8.8000000000000007</v>
      </c>
      <c r="G43" s="19">
        <v>10</v>
      </c>
      <c r="H43" s="16" t="s">
        <v>0</v>
      </c>
      <c r="I43" s="6" t="s">
        <v>0</v>
      </c>
      <c r="J43" s="16" t="s">
        <v>0</v>
      </c>
      <c r="K43" s="16" t="s">
        <v>0</v>
      </c>
      <c r="L43" s="13" t="s">
        <v>123</v>
      </c>
      <c r="M43" s="17">
        <v>0.84399999999999997</v>
      </c>
      <c r="N43" s="17">
        <v>0.9</v>
      </c>
      <c r="O43" s="13" t="s">
        <v>125</v>
      </c>
      <c r="P43" s="25">
        <v>0</v>
      </c>
      <c r="Q43" s="26">
        <v>0.29499999999999998</v>
      </c>
      <c r="R43" s="13" t="s">
        <v>0</v>
      </c>
      <c r="S43" s="10" t="s">
        <v>0</v>
      </c>
      <c r="T43" s="10" t="s">
        <v>0</v>
      </c>
      <c r="U43" s="13" t="s">
        <v>0</v>
      </c>
      <c r="V43" s="10" t="s">
        <v>0</v>
      </c>
      <c r="W43" s="10" t="s">
        <v>0</v>
      </c>
      <c r="X43" s="13" t="s">
        <v>0</v>
      </c>
      <c r="Y43" s="7" t="s">
        <v>0</v>
      </c>
      <c r="Z43" s="7" t="s">
        <v>0</v>
      </c>
      <c r="AA43" s="13" t="s">
        <v>0</v>
      </c>
      <c r="AB43" s="7" t="s">
        <v>0</v>
      </c>
      <c r="AC43" s="7" t="s">
        <v>0</v>
      </c>
      <c r="AD43" s="13" t="s">
        <v>0</v>
      </c>
      <c r="AE43" s="7" t="s">
        <v>0</v>
      </c>
      <c r="AF43" s="7" t="s">
        <v>0</v>
      </c>
      <c r="AG43" s="13" t="s">
        <v>0</v>
      </c>
      <c r="AH43" s="7" t="s">
        <v>0</v>
      </c>
      <c r="AI43" s="7" t="s">
        <v>0</v>
      </c>
      <c r="AJ43" s="13" t="s">
        <v>0</v>
      </c>
      <c r="AK43" s="7" t="s">
        <v>0</v>
      </c>
      <c r="AL43" s="7" t="s">
        <v>0</v>
      </c>
      <c r="AM43" s="12" t="s">
        <v>0</v>
      </c>
      <c r="AN43" s="12" t="s">
        <v>0</v>
      </c>
      <c r="AO43" s="12" t="s">
        <v>37</v>
      </c>
      <c r="AP43" s="12" t="s">
        <v>126</v>
      </c>
      <c r="AQ43" s="33" t="s">
        <v>165</v>
      </c>
      <c r="AR43" s="80" t="s">
        <v>303</v>
      </c>
    </row>
    <row r="44" spans="1:44" ht="45.75" thickBot="1" x14ac:dyDescent="0.25">
      <c r="A44" s="30" t="s">
        <v>275</v>
      </c>
      <c r="B44" s="6" t="s">
        <v>93</v>
      </c>
      <c r="C44" s="7" t="s">
        <v>122</v>
      </c>
      <c r="D44" s="6" t="s">
        <v>13</v>
      </c>
      <c r="E44" s="7" t="s">
        <v>237</v>
      </c>
      <c r="F44" s="19">
        <v>5</v>
      </c>
      <c r="G44" s="19">
        <v>8.5</v>
      </c>
      <c r="H44" s="16" t="s">
        <v>0</v>
      </c>
      <c r="I44" s="6" t="s">
        <v>0</v>
      </c>
      <c r="J44" s="16" t="s">
        <v>0</v>
      </c>
      <c r="K44" s="16" t="s">
        <v>0</v>
      </c>
      <c r="L44" s="13" t="s">
        <v>102</v>
      </c>
      <c r="M44" s="17">
        <v>0.9</v>
      </c>
      <c r="N44" s="17">
        <v>1.1000000000000001</v>
      </c>
      <c r="O44" s="13" t="s">
        <v>0</v>
      </c>
      <c r="P44" s="7" t="s">
        <v>0</v>
      </c>
      <c r="Q44" s="7" t="s">
        <v>0</v>
      </c>
      <c r="R44" s="13" t="s">
        <v>0</v>
      </c>
      <c r="S44" s="10" t="s">
        <v>0</v>
      </c>
      <c r="T44" s="10" t="s">
        <v>0</v>
      </c>
      <c r="U44" s="13" t="s">
        <v>0</v>
      </c>
      <c r="V44" s="10" t="s">
        <v>0</v>
      </c>
      <c r="W44" s="10" t="s">
        <v>0</v>
      </c>
      <c r="X44" s="13" t="s">
        <v>0</v>
      </c>
      <c r="Y44" s="7" t="s">
        <v>0</v>
      </c>
      <c r="Z44" s="7" t="s">
        <v>0</v>
      </c>
      <c r="AA44" s="13" t="s">
        <v>0</v>
      </c>
      <c r="AB44" s="7" t="s">
        <v>0</v>
      </c>
      <c r="AC44" s="7" t="s">
        <v>0</v>
      </c>
      <c r="AD44" s="13" t="s">
        <v>0</v>
      </c>
      <c r="AE44" s="7" t="s">
        <v>0</v>
      </c>
      <c r="AF44" s="7" t="s">
        <v>0</v>
      </c>
      <c r="AG44" s="13" t="s">
        <v>0</v>
      </c>
      <c r="AH44" s="7" t="s">
        <v>0</v>
      </c>
      <c r="AI44" s="7" t="s">
        <v>0</v>
      </c>
      <c r="AJ44" s="13" t="s">
        <v>0</v>
      </c>
      <c r="AK44" s="7" t="s">
        <v>0</v>
      </c>
      <c r="AL44" s="7" t="s">
        <v>0</v>
      </c>
      <c r="AM44" s="12" t="s">
        <v>0</v>
      </c>
      <c r="AN44" s="12" t="s">
        <v>0</v>
      </c>
      <c r="AO44" s="12" t="s">
        <v>37</v>
      </c>
      <c r="AP44" s="12" t="s">
        <v>127</v>
      </c>
      <c r="AQ44" s="33" t="s">
        <v>162</v>
      </c>
      <c r="AR44" s="80" t="s">
        <v>303</v>
      </c>
    </row>
    <row r="45" spans="1:44" ht="57" thickBot="1" x14ac:dyDescent="0.25">
      <c r="A45" s="30" t="s">
        <v>276</v>
      </c>
      <c r="B45" s="6" t="s">
        <v>134</v>
      </c>
      <c r="C45" s="7" t="s">
        <v>71</v>
      </c>
      <c r="D45" s="6" t="s">
        <v>17</v>
      </c>
      <c r="E45" s="7" t="s">
        <v>237</v>
      </c>
      <c r="F45" s="19">
        <v>4</v>
      </c>
      <c r="G45" s="20">
        <v>5.5</v>
      </c>
      <c r="H45" s="16" t="s">
        <v>0</v>
      </c>
      <c r="I45" s="6" t="s">
        <v>0</v>
      </c>
      <c r="J45" s="16" t="s">
        <v>0</v>
      </c>
      <c r="K45" s="16" t="s">
        <v>0</v>
      </c>
      <c r="L45" s="14" t="s">
        <v>135</v>
      </c>
      <c r="M45" s="17">
        <v>0.95</v>
      </c>
      <c r="N45" s="17">
        <v>1.05</v>
      </c>
      <c r="O45" s="15" t="s">
        <v>0</v>
      </c>
      <c r="P45" s="9" t="s">
        <v>0</v>
      </c>
      <c r="Q45" s="9" t="s">
        <v>0</v>
      </c>
      <c r="R45" s="13" t="s">
        <v>0</v>
      </c>
      <c r="S45" s="7" t="s">
        <v>0</v>
      </c>
      <c r="T45" s="8" t="s">
        <v>0</v>
      </c>
      <c r="U45" s="13" t="s">
        <v>0</v>
      </c>
      <c r="V45" s="7" t="s">
        <v>0</v>
      </c>
      <c r="W45" s="7" t="s">
        <v>0</v>
      </c>
      <c r="X45" s="13" t="s">
        <v>0</v>
      </c>
      <c r="Y45" s="7" t="s">
        <v>0</v>
      </c>
      <c r="Z45" s="7" t="s">
        <v>0</v>
      </c>
      <c r="AA45" s="13" t="s">
        <v>0</v>
      </c>
      <c r="AB45" s="7" t="s">
        <v>0</v>
      </c>
      <c r="AC45" s="7" t="s">
        <v>0</v>
      </c>
      <c r="AD45" s="13" t="s">
        <v>0</v>
      </c>
      <c r="AE45" s="7" t="s">
        <v>0</v>
      </c>
      <c r="AF45" s="7" t="s">
        <v>0</v>
      </c>
      <c r="AG45" s="13" t="s">
        <v>0</v>
      </c>
      <c r="AH45" s="7" t="s">
        <v>0</v>
      </c>
      <c r="AI45" s="7" t="s">
        <v>0</v>
      </c>
      <c r="AJ45" s="13" t="s">
        <v>0</v>
      </c>
      <c r="AK45" s="7" t="s">
        <v>0</v>
      </c>
      <c r="AL45" s="7" t="s">
        <v>0</v>
      </c>
      <c r="AM45" s="12" t="s">
        <v>0</v>
      </c>
      <c r="AN45" s="12" t="s">
        <v>0</v>
      </c>
      <c r="AO45" s="12" t="s">
        <v>37</v>
      </c>
      <c r="AP45" s="12" t="s">
        <v>136</v>
      </c>
      <c r="AQ45" s="34" t="s">
        <v>8</v>
      </c>
      <c r="AR45" s="80" t="s">
        <v>303</v>
      </c>
    </row>
    <row r="46" spans="1:44" ht="45.75" thickBot="1" x14ac:dyDescent="0.25">
      <c r="A46" s="30" t="s">
        <v>277</v>
      </c>
      <c r="B46" s="6" t="s">
        <v>41</v>
      </c>
      <c r="C46" s="7" t="s">
        <v>285</v>
      </c>
      <c r="D46" s="6" t="s">
        <v>19</v>
      </c>
      <c r="E46" s="7" t="s">
        <v>237</v>
      </c>
      <c r="F46" s="19">
        <v>5</v>
      </c>
      <c r="G46" s="19">
        <v>7</v>
      </c>
      <c r="H46" s="16" t="s">
        <v>0</v>
      </c>
      <c r="I46" s="6" t="s">
        <v>0</v>
      </c>
      <c r="J46" s="16" t="s">
        <v>0</v>
      </c>
      <c r="K46" s="16" t="s">
        <v>0</v>
      </c>
      <c r="L46" s="13" t="s">
        <v>97</v>
      </c>
      <c r="M46" s="17">
        <v>0.95</v>
      </c>
      <c r="N46" s="17">
        <v>1.05</v>
      </c>
      <c r="O46" s="13" t="s">
        <v>0</v>
      </c>
      <c r="P46" s="7" t="s">
        <v>0</v>
      </c>
      <c r="Q46" s="7" t="s">
        <v>0</v>
      </c>
      <c r="R46" s="13" t="s">
        <v>0</v>
      </c>
      <c r="S46" s="10" t="s">
        <v>0</v>
      </c>
      <c r="T46" s="10" t="s">
        <v>0</v>
      </c>
      <c r="U46" s="13" t="s">
        <v>0</v>
      </c>
      <c r="V46" s="10" t="s">
        <v>0</v>
      </c>
      <c r="W46" s="10" t="s">
        <v>0</v>
      </c>
      <c r="X46" s="13" t="s">
        <v>0</v>
      </c>
      <c r="Y46" s="7" t="s">
        <v>0</v>
      </c>
      <c r="Z46" s="7" t="s">
        <v>0</v>
      </c>
      <c r="AA46" s="13" t="s">
        <v>0</v>
      </c>
      <c r="AB46" s="7" t="s">
        <v>0</v>
      </c>
      <c r="AC46" s="7" t="s">
        <v>0</v>
      </c>
      <c r="AD46" s="13" t="s">
        <v>0</v>
      </c>
      <c r="AE46" s="7" t="s">
        <v>0</v>
      </c>
      <c r="AF46" s="7" t="s">
        <v>0</v>
      </c>
      <c r="AG46" s="13" t="s">
        <v>0</v>
      </c>
      <c r="AH46" s="7" t="s">
        <v>0</v>
      </c>
      <c r="AI46" s="7" t="s">
        <v>0</v>
      </c>
      <c r="AJ46" s="13" t="s">
        <v>0</v>
      </c>
      <c r="AK46" s="7" t="s">
        <v>0</v>
      </c>
      <c r="AL46" s="7" t="s">
        <v>0</v>
      </c>
      <c r="AM46" s="12" t="s">
        <v>0</v>
      </c>
      <c r="AN46" s="12" t="s">
        <v>0</v>
      </c>
      <c r="AO46" s="12" t="s">
        <v>37</v>
      </c>
      <c r="AP46" s="12" t="s">
        <v>98</v>
      </c>
      <c r="AQ46" s="33" t="s">
        <v>175</v>
      </c>
      <c r="AR46" s="80" t="s">
        <v>303</v>
      </c>
    </row>
    <row r="47" spans="1:44" ht="45.75" thickBot="1" x14ac:dyDescent="0.25">
      <c r="A47" s="30" t="s">
        <v>177</v>
      </c>
      <c r="B47" s="6" t="s">
        <v>41</v>
      </c>
      <c r="C47" s="7" t="s">
        <v>100</v>
      </c>
      <c r="D47" s="6" t="s">
        <v>20</v>
      </c>
      <c r="E47" s="7" t="s">
        <v>237</v>
      </c>
      <c r="F47" s="19">
        <v>8</v>
      </c>
      <c r="G47" s="19">
        <v>9.3000000000000007</v>
      </c>
      <c r="H47" s="16" t="s">
        <v>0</v>
      </c>
      <c r="I47" s="6" t="s">
        <v>0</v>
      </c>
      <c r="J47" s="16" t="s">
        <v>0</v>
      </c>
      <c r="K47" s="16" t="s">
        <v>0</v>
      </c>
      <c r="L47" s="13" t="s">
        <v>137</v>
      </c>
      <c r="M47" s="17">
        <v>0.95</v>
      </c>
      <c r="N47" s="17">
        <v>1.05</v>
      </c>
      <c r="O47" s="13" t="s">
        <v>0</v>
      </c>
      <c r="P47" s="7" t="s">
        <v>0</v>
      </c>
      <c r="Q47" s="7" t="s">
        <v>0</v>
      </c>
      <c r="R47" s="13" t="s">
        <v>0</v>
      </c>
      <c r="S47" s="10" t="s">
        <v>0</v>
      </c>
      <c r="T47" s="10" t="s">
        <v>0</v>
      </c>
      <c r="U47" s="13" t="s">
        <v>0</v>
      </c>
      <c r="V47" s="10" t="s">
        <v>0</v>
      </c>
      <c r="W47" s="10" t="s">
        <v>0</v>
      </c>
      <c r="X47" s="13" t="s">
        <v>0</v>
      </c>
      <c r="Y47" s="7" t="s">
        <v>0</v>
      </c>
      <c r="Z47" s="7" t="s">
        <v>0</v>
      </c>
      <c r="AA47" s="13" t="s">
        <v>0</v>
      </c>
      <c r="AB47" s="7" t="s">
        <v>0</v>
      </c>
      <c r="AC47" s="7" t="s">
        <v>0</v>
      </c>
      <c r="AD47" s="13" t="s">
        <v>0</v>
      </c>
      <c r="AE47" s="7" t="s">
        <v>0</v>
      </c>
      <c r="AF47" s="7" t="s">
        <v>0</v>
      </c>
      <c r="AG47" s="13" t="s">
        <v>0</v>
      </c>
      <c r="AH47" s="7" t="s">
        <v>0</v>
      </c>
      <c r="AI47" s="7" t="s">
        <v>0</v>
      </c>
      <c r="AJ47" s="13" t="s">
        <v>0</v>
      </c>
      <c r="AK47" s="7" t="s">
        <v>0</v>
      </c>
      <c r="AL47" s="7" t="s">
        <v>0</v>
      </c>
      <c r="AM47" s="12" t="s">
        <v>0</v>
      </c>
      <c r="AN47" s="12" t="s">
        <v>0</v>
      </c>
      <c r="AO47" s="12" t="s">
        <v>37</v>
      </c>
      <c r="AP47" s="12" t="s">
        <v>138</v>
      </c>
      <c r="AQ47" s="33" t="s">
        <v>167</v>
      </c>
      <c r="AR47" s="80" t="s">
        <v>303</v>
      </c>
    </row>
    <row r="48" spans="1:44" ht="45.75" thickBot="1" x14ac:dyDescent="0.25">
      <c r="A48" s="30" t="s">
        <v>286</v>
      </c>
      <c r="B48" s="6" t="s">
        <v>93</v>
      </c>
      <c r="C48" s="7" t="s">
        <v>100</v>
      </c>
      <c r="D48" s="6" t="s">
        <v>20</v>
      </c>
      <c r="E48" s="7" t="s">
        <v>237</v>
      </c>
      <c r="F48" s="19">
        <v>5</v>
      </c>
      <c r="G48" s="19">
        <v>7</v>
      </c>
      <c r="H48" s="16" t="s">
        <v>0</v>
      </c>
      <c r="I48" s="6" t="s">
        <v>0</v>
      </c>
      <c r="J48" s="16" t="s">
        <v>0</v>
      </c>
      <c r="K48" s="16" t="s">
        <v>0</v>
      </c>
      <c r="L48" s="13" t="s">
        <v>139</v>
      </c>
      <c r="M48" s="17">
        <v>0.9</v>
      </c>
      <c r="N48" s="17">
        <v>1.1000000000000001</v>
      </c>
      <c r="O48" s="13" t="s">
        <v>0</v>
      </c>
      <c r="P48" s="7" t="s">
        <v>0</v>
      </c>
      <c r="Q48" s="7" t="s">
        <v>0</v>
      </c>
      <c r="R48" s="13" t="s">
        <v>0</v>
      </c>
      <c r="S48" s="10" t="s">
        <v>0</v>
      </c>
      <c r="T48" s="10" t="s">
        <v>0</v>
      </c>
      <c r="U48" s="13" t="s">
        <v>0</v>
      </c>
      <c r="V48" s="10" t="s">
        <v>0</v>
      </c>
      <c r="W48" s="10" t="s">
        <v>0</v>
      </c>
      <c r="X48" s="13" t="s">
        <v>0</v>
      </c>
      <c r="Y48" s="7" t="s">
        <v>0</v>
      </c>
      <c r="Z48" s="7" t="s">
        <v>0</v>
      </c>
      <c r="AA48" s="13" t="s">
        <v>0</v>
      </c>
      <c r="AB48" s="7" t="s">
        <v>0</v>
      </c>
      <c r="AC48" s="7" t="s">
        <v>0</v>
      </c>
      <c r="AD48" s="13" t="s">
        <v>0</v>
      </c>
      <c r="AE48" s="7" t="s">
        <v>0</v>
      </c>
      <c r="AF48" s="7" t="s">
        <v>0</v>
      </c>
      <c r="AG48" s="13" t="s">
        <v>0</v>
      </c>
      <c r="AH48" s="7" t="s">
        <v>0</v>
      </c>
      <c r="AI48" s="7" t="s">
        <v>0</v>
      </c>
      <c r="AJ48" s="13" t="s">
        <v>0</v>
      </c>
      <c r="AK48" s="7" t="s">
        <v>0</v>
      </c>
      <c r="AL48" s="7" t="s">
        <v>0</v>
      </c>
      <c r="AM48" s="12" t="s">
        <v>0</v>
      </c>
      <c r="AN48" s="12" t="s">
        <v>0</v>
      </c>
      <c r="AO48" s="12" t="s">
        <v>37</v>
      </c>
      <c r="AP48" s="12" t="s">
        <v>77</v>
      </c>
      <c r="AQ48" s="34" t="s">
        <v>8</v>
      </c>
      <c r="AR48" s="80" t="s">
        <v>303</v>
      </c>
    </row>
    <row r="49" spans="1:44" ht="45.75" thickBot="1" x14ac:dyDescent="0.25">
      <c r="A49" s="30" t="s">
        <v>278</v>
      </c>
      <c r="B49" s="6" t="s">
        <v>41</v>
      </c>
      <c r="C49" s="7" t="s">
        <v>122</v>
      </c>
      <c r="D49" s="6" t="s">
        <v>19</v>
      </c>
      <c r="E49" s="7" t="s">
        <v>237</v>
      </c>
      <c r="F49" s="19">
        <v>3.3</v>
      </c>
      <c r="G49" s="19">
        <v>4</v>
      </c>
      <c r="H49" s="16" t="s">
        <v>0</v>
      </c>
      <c r="I49" s="6" t="s">
        <v>0</v>
      </c>
      <c r="J49" s="16" t="s">
        <v>0</v>
      </c>
      <c r="K49" s="16" t="s">
        <v>0</v>
      </c>
      <c r="L49" s="13" t="s">
        <v>142</v>
      </c>
      <c r="M49" s="17">
        <v>0.95</v>
      </c>
      <c r="N49" s="17">
        <v>1.05</v>
      </c>
      <c r="O49" s="13" t="s">
        <v>0</v>
      </c>
      <c r="P49" s="7" t="s">
        <v>0</v>
      </c>
      <c r="Q49" s="7" t="s">
        <v>0</v>
      </c>
      <c r="R49" s="13" t="s">
        <v>0</v>
      </c>
      <c r="S49" s="10" t="s">
        <v>0</v>
      </c>
      <c r="T49" s="10" t="s">
        <v>0</v>
      </c>
      <c r="U49" s="13" t="s">
        <v>0</v>
      </c>
      <c r="V49" s="10" t="s">
        <v>0</v>
      </c>
      <c r="W49" s="10" t="s">
        <v>0</v>
      </c>
      <c r="X49" s="13" t="s">
        <v>0</v>
      </c>
      <c r="Y49" s="7" t="s">
        <v>0</v>
      </c>
      <c r="Z49" s="7" t="s">
        <v>0</v>
      </c>
      <c r="AA49" s="13" t="s">
        <v>0</v>
      </c>
      <c r="AB49" s="7" t="s">
        <v>0</v>
      </c>
      <c r="AC49" s="7" t="s">
        <v>0</v>
      </c>
      <c r="AD49" s="13" t="s">
        <v>0</v>
      </c>
      <c r="AE49" s="7" t="s">
        <v>0</v>
      </c>
      <c r="AF49" s="7" t="s">
        <v>0</v>
      </c>
      <c r="AG49" s="13" t="s">
        <v>0</v>
      </c>
      <c r="AH49" s="7" t="s">
        <v>0</v>
      </c>
      <c r="AI49" s="7" t="s">
        <v>0</v>
      </c>
      <c r="AJ49" s="13" t="s">
        <v>0</v>
      </c>
      <c r="AK49" s="7" t="s">
        <v>0</v>
      </c>
      <c r="AL49" s="7" t="s">
        <v>0</v>
      </c>
      <c r="AM49" s="12" t="s">
        <v>0</v>
      </c>
      <c r="AN49" s="12" t="s">
        <v>0</v>
      </c>
      <c r="AO49" s="12" t="s">
        <v>37</v>
      </c>
      <c r="AP49" s="12" t="s">
        <v>143</v>
      </c>
      <c r="AQ49" s="34" t="s">
        <v>166</v>
      </c>
      <c r="AR49" s="80" t="s">
        <v>303</v>
      </c>
    </row>
    <row r="50" spans="1:44" ht="68.25" thickBot="1" x14ac:dyDescent="0.25">
      <c r="A50" s="30" t="s">
        <v>140</v>
      </c>
      <c r="B50" s="6" t="s">
        <v>93</v>
      </c>
      <c r="C50" s="7" t="s">
        <v>84</v>
      </c>
      <c r="D50" s="6" t="s">
        <v>292</v>
      </c>
      <c r="E50" s="7" t="s">
        <v>237</v>
      </c>
      <c r="F50" s="19">
        <v>3</v>
      </c>
      <c r="G50" s="19">
        <v>3.8</v>
      </c>
      <c r="H50" s="16" t="s">
        <v>0</v>
      </c>
      <c r="I50" s="6" t="s">
        <v>0</v>
      </c>
      <c r="J50" s="16" t="s">
        <v>0</v>
      </c>
      <c r="K50" s="16" t="s">
        <v>0</v>
      </c>
      <c r="L50" s="13" t="s">
        <v>287</v>
      </c>
      <c r="M50" s="17">
        <v>0.9</v>
      </c>
      <c r="N50" s="17">
        <v>1.1000000000000001</v>
      </c>
      <c r="O50" s="13" t="s">
        <v>0</v>
      </c>
      <c r="P50" s="7" t="s">
        <v>0</v>
      </c>
      <c r="Q50" s="7" t="s">
        <v>0</v>
      </c>
      <c r="R50" s="13" t="s">
        <v>0</v>
      </c>
      <c r="S50" s="10" t="s">
        <v>0</v>
      </c>
      <c r="T50" s="10" t="s">
        <v>0</v>
      </c>
      <c r="U50" s="13" t="s">
        <v>0</v>
      </c>
      <c r="V50" s="10" t="s">
        <v>0</v>
      </c>
      <c r="W50" s="10" t="s">
        <v>0</v>
      </c>
      <c r="X50" s="13" t="s">
        <v>0</v>
      </c>
      <c r="Y50" s="7" t="s">
        <v>0</v>
      </c>
      <c r="Z50" s="7" t="s">
        <v>0</v>
      </c>
      <c r="AA50" s="13" t="s">
        <v>0</v>
      </c>
      <c r="AB50" s="7" t="s">
        <v>0</v>
      </c>
      <c r="AC50" s="7" t="s">
        <v>0</v>
      </c>
      <c r="AD50" s="13" t="s">
        <v>0</v>
      </c>
      <c r="AE50" s="7" t="s">
        <v>0</v>
      </c>
      <c r="AF50" s="7" t="s">
        <v>0</v>
      </c>
      <c r="AG50" s="13" t="s">
        <v>0</v>
      </c>
      <c r="AH50" s="7" t="s">
        <v>0</v>
      </c>
      <c r="AI50" s="7" t="s">
        <v>0</v>
      </c>
      <c r="AJ50" s="13" t="s">
        <v>0</v>
      </c>
      <c r="AK50" s="7" t="s">
        <v>0</v>
      </c>
      <c r="AL50" s="7" t="s">
        <v>0</v>
      </c>
      <c r="AM50" s="12" t="s">
        <v>0</v>
      </c>
      <c r="AN50" s="12" t="s">
        <v>0</v>
      </c>
      <c r="AO50" s="12" t="s">
        <v>37</v>
      </c>
      <c r="AP50" s="12" t="s">
        <v>289</v>
      </c>
      <c r="AQ50" s="33" t="s">
        <v>290</v>
      </c>
      <c r="AR50" s="80" t="s">
        <v>303</v>
      </c>
    </row>
    <row r="51" spans="1:44" ht="45.75" thickBot="1" x14ac:dyDescent="0.25">
      <c r="A51" s="30" t="s">
        <v>141</v>
      </c>
      <c r="B51" s="6" t="s">
        <v>93</v>
      </c>
      <c r="C51" s="7" t="s">
        <v>122</v>
      </c>
      <c r="D51" s="6" t="s">
        <v>291</v>
      </c>
      <c r="E51" s="7" t="s">
        <v>237</v>
      </c>
      <c r="F51" s="19">
        <v>3</v>
      </c>
      <c r="G51" s="19">
        <v>4.5</v>
      </c>
      <c r="H51" s="16" t="s">
        <v>0</v>
      </c>
      <c r="I51" s="6" t="s">
        <v>0</v>
      </c>
      <c r="J51" s="16" t="s">
        <v>0</v>
      </c>
      <c r="K51" s="16" t="s">
        <v>0</v>
      </c>
      <c r="L51" s="13" t="s">
        <v>288</v>
      </c>
      <c r="M51" s="17">
        <v>0.9</v>
      </c>
      <c r="N51" s="17">
        <v>1.1499999999999999</v>
      </c>
      <c r="O51" s="13" t="s">
        <v>0</v>
      </c>
      <c r="P51" s="7" t="s">
        <v>0</v>
      </c>
      <c r="Q51" s="7" t="s">
        <v>0</v>
      </c>
      <c r="R51" s="13" t="s">
        <v>0</v>
      </c>
      <c r="S51" s="10" t="s">
        <v>0</v>
      </c>
      <c r="T51" s="10" t="s">
        <v>0</v>
      </c>
      <c r="U51" s="13" t="s">
        <v>0</v>
      </c>
      <c r="V51" s="10" t="s">
        <v>0</v>
      </c>
      <c r="W51" s="10" t="s">
        <v>0</v>
      </c>
      <c r="X51" s="13" t="s">
        <v>0</v>
      </c>
      <c r="Y51" s="7" t="s">
        <v>0</v>
      </c>
      <c r="Z51" s="7" t="s">
        <v>0</v>
      </c>
      <c r="AA51" s="13" t="s">
        <v>0</v>
      </c>
      <c r="AB51" s="7" t="s">
        <v>0</v>
      </c>
      <c r="AC51" s="7" t="s">
        <v>0</v>
      </c>
      <c r="AD51" s="13" t="s">
        <v>0</v>
      </c>
      <c r="AE51" s="7" t="s">
        <v>0</v>
      </c>
      <c r="AF51" s="7" t="s">
        <v>0</v>
      </c>
      <c r="AG51" s="13" t="s">
        <v>0</v>
      </c>
      <c r="AH51" s="7" t="s">
        <v>0</v>
      </c>
      <c r="AI51" s="7" t="s">
        <v>0</v>
      </c>
      <c r="AJ51" s="13" t="s">
        <v>0</v>
      </c>
      <c r="AK51" s="7" t="s">
        <v>0</v>
      </c>
      <c r="AL51" s="7" t="s">
        <v>0</v>
      </c>
      <c r="AM51" s="12" t="s">
        <v>0</v>
      </c>
      <c r="AN51" s="12" t="s">
        <v>0</v>
      </c>
      <c r="AO51" s="12" t="s">
        <v>37</v>
      </c>
      <c r="AP51" s="12" t="s">
        <v>293</v>
      </c>
      <c r="AQ51" s="33" t="s">
        <v>294</v>
      </c>
      <c r="AR51" s="80" t="s">
        <v>303</v>
      </c>
    </row>
    <row r="52" spans="1:44" ht="23.25" thickBot="1" x14ac:dyDescent="0.25">
      <c r="A52" s="30" t="s">
        <v>279</v>
      </c>
      <c r="B52" s="6" t="s">
        <v>179</v>
      </c>
      <c r="C52" s="7" t="s">
        <v>100</v>
      </c>
      <c r="D52" s="6"/>
      <c r="E52" s="7"/>
      <c r="F52" s="19"/>
      <c r="G52" s="19"/>
      <c r="H52" s="16"/>
      <c r="I52" s="6"/>
      <c r="J52" s="16"/>
      <c r="K52" s="16"/>
      <c r="L52" s="13"/>
      <c r="M52" s="23"/>
      <c r="N52" s="23"/>
      <c r="O52" s="13"/>
      <c r="P52" s="7"/>
      <c r="Q52" s="7"/>
      <c r="R52" s="13"/>
      <c r="S52" s="7"/>
      <c r="T52" s="7"/>
      <c r="U52" s="13"/>
      <c r="V52" s="7"/>
      <c r="W52" s="7"/>
      <c r="X52" s="13"/>
      <c r="Y52" s="7"/>
      <c r="Z52" s="7"/>
      <c r="AA52" s="13"/>
      <c r="AB52" s="7"/>
      <c r="AC52" s="7"/>
      <c r="AD52" s="13"/>
      <c r="AE52" s="7"/>
      <c r="AF52" s="7"/>
      <c r="AG52" s="13"/>
      <c r="AH52" s="7"/>
      <c r="AI52" s="7"/>
      <c r="AJ52" s="13"/>
      <c r="AK52" s="7"/>
      <c r="AL52" s="7"/>
      <c r="AM52" s="12"/>
      <c r="AN52" s="12"/>
      <c r="AO52" s="12"/>
      <c r="AP52" s="12"/>
      <c r="AQ52" s="34"/>
      <c r="AR52" s="80" t="s">
        <v>303</v>
      </c>
    </row>
    <row r="53" spans="1:44" ht="34.5" thickBot="1" x14ac:dyDescent="0.25">
      <c r="A53" s="37" t="s">
        <v>280</v>
      </c>
      <c r="B53" s="38" t="s">
        <v>178</v>
      </c>
      <c r="C53" s="39" t="s">
        <v>104</v>
      </c>
      <c r="D53" s="38"/>
      <c r="E53" s="39"/>
      <c r="F53" s="40"/>
      <c r="G53" s="40"/>
      <c r="H53" s="41"/>
      <c r="I53" s="38"/>
      <c r="J53" s="41"/>
      <c r="K53" s="41"/>
      <c r="L53" s="42"/>
      <c r="M53" s="43"/>
      <c r="N53" s="43"/>
      <c r="O53" s="42"/>
      <c r="P53" s="39"/>
      <c r="Q53" s="39"/>
      <c r="R53" s="42"/>
      <c r="S53" s="39"/>
      <c r="T53" s="39"/>
      <c r="U53" s="42"/>
      <c r="V53" s="39"/>
      <c r="W53" s="39"/>
      <c r="X53" s="42"/>
      <c r="Y53" s="39"/>
      <c r="Z53" s="39"/>
      <c r="AA53" s="42"/>
      <c r="AB53" s="39"/>
      <c r="AC53" s="39"/>
      <c r="AD53" s="42"/>
      <c r="AE53" s="39"/>
      <c r="AF53" s="39"/>
      <c r="AG53" s="42"/>
      <c r="AH53" s="39"/>
      <c r="AI53" s="39"/>
      <c r="AJ53" s="42"/>
      <c r="AK53" s="39"/>
      <c r="AL53" s="39"/>
      <c r="AM53" s="44"/>
      <c r="AN53" s="44"/>
      <c r="AO53" s="44"/>
      <c r="AP53" s="44"/>
      <c r="AQ53" s="45"/>
      <c r="AR53" s="80" t="s">
        <v>303</v>
      </c>
    </row>
    <row r="65" spans="3:18" x14ac:dyDescent="0.2">
      <c r="C65" s="76"/>
      <c r="D65" s="77"/>
      <c r="E65" s="77"/>
      <c r="F65" s="77"/>
      <c r="G65" s="77"/>
      <c r="H65" s="77"/>
      <c r="I65" s="77"/>
      <c r="J65" s="77"/>
    </row>
    <row r="66" spans="3:18" ht="12.75" x14ac:dyDescent="0.2">
      <c r="C66" s="76"/>
      <c r="D66" s="77"/>
      <c r="E66" s="77"/>
      <c r="F66" s="77"/>
      <c r="G66" s="77"/>
      <c r="H66" s="77"/>
      <c r="I66" s="77"/>
      <c r="J66" s="77"/>
      <c r="L66" s="75"/>
      <c r="M66" s="75"/>
      <c r="N66" s="75"/>
      <c r="O66" s="75"/>
      <c r="P66" s="75"/>
      <c r="Q66" s="75"/>
      <c r="R66" s="75"/>
    </row>
    <row r="67" spans="3:18" x14ac:dyDescent="0.2">
      <c r="C67" s="76"/>
      <c r="D67" s="77"/>
      <c r="E67" s="77"/>
      <c r="F67" s="77"/>
      <c r="G67" s="77"/>
      <c r="H67" s="77"/>
      <c r="I67" s="77"/>
      <c r="J67" s="77"/>
    </row>
    <row r="68" spans="3:18" x14ac:dyDescent="0.2">
      <c r="C68" s="76"/>
      <c r="D68" s="77"/>
      <c r="E68" s="77"/>
      <c r="F68" s="77"/>
      <c r="G68" s="77"/>
      <c r="H68" s="77"/>
      <c r="I68" s="77"/>
      <c r="J68" s="77"/>
    </row>
    <row r="69" spans="3:18" x14ac:dyDescent="0.2">
      <c r="C69" s="76"/>
      <c r="D69" s="77"/>
      <c r="E69" s="77"/>
      <c r="F69" s="77"/>
      <c r="G69" s="77"/>
      <c r="H69" s="77"/>
      <c r="I69" s="77"/>
      <c r="J69" s="77"/>
    </row>
    <row r="70" spans="3:18" x14ac:dyDescent="0.2">
      <c r="C70" s="76"/>
      <c r="D70" s="77"/>
      <c r="E70" s="77"/>
      <c r="F70" s="77"/>
      <c r="G70" s="77"/>
      <c r="H70" s="77"/>
      <c r="I70" s="77"/>
      <c r="J70" s="77"/>
    </row>
    <row r="71" spans="3:18" x14ac:dyDescent="0.2">
      <c r="C71" s="76"/>
      <c r="D71" s="77"/>
      <c r="E71" s="77"/>
      <c r="F71" s="77"/>
      <c r="G71" s="77"/>
      <c r="H71" s="77"/>
      <c r="I71" s="77"/>
      <c r="J71" s="77"/>
    </row>
    <row r="72" spans="3:18" x14ac:dyDescent="0.2">
      <c r="C72" s="76"/>
      <c r="D72" s="77"/>
      <c r="E72" s="77"/>
      <c r="F72" s="77"/>
      <c r="G72" s="77"/>
      <c r="H72" s="77"/>
      <c r="I72" s="77"/>
      <c r="J72" s="77"/>
    </row>
    <row r="73" spans="3:18" x14ac:dyDescent="0.2">
      <c r="C73" s="76"/>
      <c r="D73" s="77"/>
      <c r="E73" s="77"/>
      <c r="F73" s="77"/>
      <c r="G73" s="77"/>
      <c r="H73" s="77"/>
      <c r="I73" s="77"/>
      <c r="J73" s="77"/>
    </row>
  </sheetData>
  <pageMargins left="0.7" right="0.7" top="0.75" bottom="0.75" header="0.3" footer="0.3"/>
  <pageSetup paperSize="9" orientation="portrait" horizontalDpi="0" verticalDpi="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9"/>
  <sheetViews>
    <sheetView topLeftCell="B1" zoomScaleNormal="100" workbookViewId="0">
      <selection activeCell="B3" sqref="B3:D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9" t="s">
        <v>216</v>
      </c>
      <c r="J2" s="89" t="s">
        <v>217</v>
      </c>
      <c r="K2" s="90"/>
      <c r="L2" s="91" t="s">
        <v>219</v>
      </c>
      <c r="M2" s="92"/>
      <c r="N2" s="79" t="s">
        <v>225</v>
      </c>
      <c r="O2" s="79"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229</v>
      </c>
      <c r="C3" s="99"/>
      <c r="D3" s="100"/>
      <c r="E3" s="118" t="s">
        <v>221</v>
      </c>
      <c r="F3" s="118" t="str">
        <f>VLOOKUP(B3,ESPECIFICACIONES[],2,FALSE)</f>
        <v>PEAD</v>
      </c>
      <c r="G3" s="78" t="str">
        <f>VLOOKUP(B3,ESPECIFICACIONES[],3,FALSE)</f>
        <v>No menor a 10 Litros</v>
      </c>
      <c r="H3" s="107" t="str">
        <f>VLOOKUP(B3,ESPECIFICACIONES[],5,FALSE)</f>
        <v>No presenta ninguna fuga del producto y correcto cerrado del precinto de seguridad en su tapa</v>
      </c>
      <c r="I3" s="107" t="str">
        <f>VLOOKUP(B3,ESPECIFICACIONES[],4,FALSE)</f>
        <v>Solución límpida y transparente</v>
      </c>
      <c r="J3" s="120">
        <f>VLOOKUP(B3,ESPECIFICACIONES[],6,FALSE)</f>
        <v>1.55</v>
      </c>
      <c r="K3" s="120">
        <f>VLOOKUP(B3,ESPECIFICACIONES[],7,FALSE)</f>
        <v>2.23</v>
      </c>
      <c r="L3" s="109" t="str">
        <f>VLOOKUP(B3,ESPECIFICACIONES[],8,FALSE)</f>
        <v>Mayor a 222 ms/cm</v>
      </c>
      <c r="M3" s="110" t="str">
        <f>VLOOKUP(B3,ESPECIFICACIONES[],9,FALSE)</f>
        <v>NA</v>
      </c>
      <c r="N3" s="63" t="str">
        <f>VLOOKUP(B3,ESPECIFICACIONES[],9,FALSE)</f>
        <v>NA</v>
      </c>
      <c r="O3" s="107" t="str">
        <f>VLOOKUP(B3,ESPECIFICACIONES[],11,FALSE)</f>
        <v>NA</v>
      </c>
      <c r="P3" s="104" t="str">
        <f>VLOOKUP(B3,ESPECIFICACIONES[],12,FALSE)</f>
        <v>% Ácido acético</v>
      </c>
      <c r="Q3" s="104"/>
      <c r="R3" s="104" t="str">
        <f>VLOOKUP(B3,ESPECIFICACIONES[],15,FALSE)</f>
        <v>% Cloruro de calcio</v>
      </c>
      <c r="S3" s="104"/>
      <c r="T3" s="104" t="str">
        <f>VLOOKUP(B3,ESPECIFICACIONES[],18,FALSE)</f>
        <v>% Cloruro de magnesio</v>
      </c>
      <c r="U3" s="104" t="str">
        <f>VLOOKUP(B3,ESPECIFICACIONES[],21,FALSE)</f>
        <v>% Cloruros totales</v>
      </c>
      <c r="V3" s="104" t="str">
        <f>VLOOKUP(B3,ESPECIFICACIONES[],21,FALSE)</f>
        <v>% Cloruros totales</v>
      </c>
      <c r="W3" s="104" t="str">
        <f>VLOOKUP(B3,ESPECIFICACIONES[],24,FALSE)</f>
        <v>% Cloruro de sodio</v>
      </c>
      <c r="X3" s="104" t="str">
        <f>VLOOKUP(B3,ESPECIFICACIONES[],24,FALSE)</f>
        <v>% Cloruro de sodio</v>
      </c>
      <c r="Y3" s="104"/>
      <c r="Z3" s="104" t="str">
        <f>VLOOKUP(B3,ESPECIFICACIONES[],27,FALSE)</f>
        <v>% Cloruro de potasio</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 xml:space="preserve">RTMA: 100 UFC/ml       </v>
      </c>
      <c r="AI3" s="63" t="str">
        <f>VLOOKUP(B3,ESPECIFICACIONES[],40,FALSE)</f>
        <v>RTCHL: 10 UFC/ml</v>
      </c>
      <c r="AJ3" s="107" t="str">
        <f>VLOOKUP(B3,ESPECIFICACIONES[],41,FALSE)</f>
        <v>NA</v>
      </c>
      <c r="AK3" s="63" t="str">
        <f>VLOOKUP(B3,ESPECIFICACIONES[],42,FALSE)</f>
        <v>No más de 0,5 UE/ml</v>
      </c>
      <c r="AL3" s="95"/>
      <c r="AM3" s="97"/>
    </row>
    <row r="4" spans="1:45" s="49" customFormat="1" ht="27" customHeight="1" x14ac:dyDescent="0.25">
      <c r="A4" s="87"/>
      <c r="B4" s="101"/>
      <c r="C4" s="102"/>
      <c r="D4" s="103"/>
      <c r="E4" s="119"/>
      <c r="F4" s="119"/>
      <c r="G4" s="62">
        <v>10000</v>
      </c>
      <c r="H4" s="108"/>
      <c r="I4" s="108"/>
      <c r="J4" s="120"/>
      <c r="K4" s="120"/>
      <c r="L4" s="63">
        <v>222</v>
      </c>
      <c r="M4" s="63">
        <v>1000</v>
      </c>
      <c r="N4" s="63" t="e">
        <f>VLOOKUP(E4,ESPECIFICACIONES[],10,FALSE)</f>
        <v>#N/A</v>
      </c>
      <c r="O4" s="108">
        <f>VLOOKUP(B3,ESPECIFICACIONES[],13,FALSE)</f>
        <v>0.95</v>
      </c>
      <c r="P4" s="51">
        <f>VLOOKUP(B3,ESPECIFICACIONES[],13,FALSE)</f>
        <v>0.95</v>
      </c>
      <c r="Q4" s="51">
        <f>VLOOKUP(B3,ESPECIFICACIONES[],14,FALSE)</f>
        <v>1.05</v>
      </c>
      <c r="R4" s="52">
        <f>VLOOKUP(B3,ESPECIFICACIONES[],16,FALSE)</f>
        <v>0.95</v>
      </c>
      <c r="S4" s="52">
        <f>VLOOKUP(B3,ESPECIFICACIONES[],17,FALSE)</f>
        <v>1.05</v>
      </c>
      <c r="T4" s="52">
        <f>VLOOKUP(B3,ESPECIFICACIONES[],19,FALSE)</f>
        <v>0.95</v>
      </c>
      <c r="U4" s="52">
        <f>VLOOKUP(B3,ESPECIFICACIONES[],20,FALSE)</f>
        <v>1.05</v>
      </c>
      <c r="V4" s="52">
        <f>VLOOKUP(B3,ESPECIFICACIONES[],22,FALSE)</f>
        <v>0.97499999999999998</v>
      </c>
      <c r="W4" s="52">
        <f>VLOOKUP(B3,ESPECIFICACIONES[],23,FALSE)</f>
        <v>1.0249999999999999</v>
      </c>
      <c r="X4" s="52">
        <f>VLOOKUP(B3,ESPECIFICACIONES[],25,FALSE)</f>
        <v>0.95</v>
      </c>
      <c r="Y4" s="52">
        <f>VLOOKUP(B3,ESPECIFICACIONES[],26,FALSE)</f>
        <v>1.05</v>
      </c>
      <c r="Z4" s="52">
        <f>VLOOKUP(B3,ESPECIFICACIONES[],28,FALSE)</f>
        <v>0.95</v>
      </c>
      <c r="AA4" s="52">
        <f>VLOOKUP(B3,ESPECIFICACIONES[],29,FALSE)</f>
        <v>1.05</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v>100</v>
      </c>
      <c r="AI4" s="67">
        <v>10</v>
      </c>
      <c r="AJ4" s="108" t="e">
        <f>VLOOKUP(C4,ESPECIFICACIONES[],40,FALSE)</f>
        <v>#N/A</v>
      </c>
      <c r="AK4" s="66">
        <v>0.5</v>
      </c>
      <c r="AL4" s="96"/>
      <c r="AM4" s="97"/>
      <c r="AS4" s="50"/>
    </row>
    <row r="5" spans="1:45" ht="20.25" customHeight="1" x14ac:dyDescent="0.25">
      <c r="A5" s="65"/>
      <c r="B5" s="121" t="str">
        <f>VLOOKUP(B3,ESPECIFICACIONES[],1,FALSE)</f>
        <v>Solución R.A Ácida</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Solución R.A Ácida</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Solución R.A Ácida</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Solución R.A Ácida</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Solución R.A Ácida</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Solución R.A Ácida</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Solución R.A Ácida</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Solución R.A Ácida</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Solución R.A Ácida</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Solución R.A Ácida</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Solución R.A Ácida</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Solución R.A Ácida</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Solución R.A Ácida</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Solución R.A Ácida</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Solución R.A Ácida</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Solución R.A Ácida</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Solución R.A Ácida</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Solución R.A Ácida</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Solución R.A Ácida</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Solución R.A Ácida</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Solución R.A Ácida</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Solución R.A Ácida</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Solución R.A Ácida</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Solución R.A Ácida</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Solución R.A Ácida</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Solución R.A Ácida</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Solución R.A Ácida</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Solución R.A Ácida</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Solución R.A Ácida</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Solución R.A Ácida</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Solución R.A Ácida</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Solución R.A Ácida</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Solución R.A Ácida</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Solución R.A Ácida</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Solución R.A Ácida</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Solución R.A Ácida</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Solución R.A Ácida</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Solución R.A Ácida</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Solución R.A Ácida</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Solución R.A Ácida</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Solución R.A Ácida</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Solución R.A Ácida</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Solución R.A Ácida</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Solución R.A Ácida</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Solución R.A Ácida</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V6:W6"/>
    <mergeCell ref="X6:Y6"/>
    <mergeCell ref="Z6:AA6"/>
    <mergeCell ref="AB6:AC6"/>
    <mergeCell ref="AD6:AE6"/>
    <mergeCell ref="AF6:AG6"/>
    <mergeCell ref="V3:W3"/>
    <mergeCell ref="V5:W5"/>
    <mergeCell ref="X5:Y5"/>
    <mergeCell ref="X3:Y3"/>
    <mergeCell ref="AF5:AG5"/>
    <mergeCell ref="Z5:AA5"/>
    <mergeCell ref="AB5:AC5"/>
    <mergeCell ref="AD5:AE5"/>
    <mergeCell ref="B6:D6"/>
    <mergeCell ref="J6:K6"/>
    <mergeCell ref="L6:M6"/>
    <mergeCell ref="P6:Q6"/>
    <mergeCell ref="R6:S6"/>
    <mergeCell ref="T6:U6"/>
    <mergeCell ref="E3:E4"/>
    <mergeCell ref="F3:F4"/>
    <mergeCell ref="H3:H4"/>
    <mergeCell ref="I3:I4"/>
    <mergeCell ref="J3:J4"/>
    <mergeCell ref="K3:K4"/>
    <mergeCell ref="B5:D5"/>
    <mergeCell ref="J5:K5"/>
    <mergeCell ref="L5:M5"/>
    <mergeCell ref="P5:Q5"/>
    <mergeCell ref="R5:S5"/>
    <mergeCell ref="T5:U5"/>
    <mergeCell ref="A1:AM1"/>
    <mergeCell ref="A2:A4"/>
    <mergeCell ref="B2:D2"/>
    <mergeCell ref="J2:K2"/>
    <mergeCell ref="L2:M2"/>
    <mergeCell ref="P2:AG2"/>
    <mergeCell ref="AH2:AI2"/>
    <mergeCell ref="AL2:AL4"/>
    <mergeCell ref="AM2:AM4"/>
    <mergeCell ref="B3:D4"/>
    <mergeCell ref="Z3:AA3"/>
    <mergeCell ref="AB3:AC3"/>
    <mergeCell ref="AD3:AE3"/>
    <mergeCell ref="AF3:AG3"/>
    <mergeCell ref="AJ3:AJ4"/>
    <mergeCell ref="L3:M3"/>
    <mergeCell ref="O3:O4"/>
    <mergeCell ref="P3:Q3"/>
    <mergeCell ref="R3:S3"/>
    <mergeCell ref="T3:U3"/>
  </mergeCells>
  <conditionalFormatting sqref="H5:I49">
    <cfRule type="expression" dxfId="1683" priority="33">
      <formula>"""Cumple"" o ""No cumple"""</formula>
    </cfRule>
  </conditionalFormatting>
  <conditionalFormatting sqref="I5:I49">
    <cfRule type="expression" dxfId="1682" priority="31">
      <formula>$I5="No cumple"</formula>
    </cfRule>
    <cfRule type="expression" dxfId="1681" priority="32">
      <formula>$I5="Cumple"</formula>
    </cfRule>
  </conditionalFormatting>
  <conditionalFormatting sqref="H5:H49">
    <cfRule type="expression" dxfId="1680" priority="29">
      <formula>$H5="No cumple"</formula>
    </cfRule>
    <cfRule type="expression" dxfId="1679" priority="30">
      <formula>$H5="Cumple"</formula>
    </cfRule>
  </conditionalFormatting>
  <conditionalFormatting sqref="L5:L6">
    <cfRule type="cellIs" dxfId="1678" priority="27" operator="lessThan">
      <formula>$L$4</formula>
    </cfRule>
    <cfRule type="cellIs" dxfId="1677" priority="28" operator="greaterThanOrEqual">
      <formula>$L$4</formula>
    </cfRule>
  </conditionalFormatting>
  <conditionalFormatting sqref="J5:K49">
    <cfRule type="cellIs" dxfId="1676" priority="25" operator="notBetween">
      <formula>$J$3</formula>
      <formula>$K$3</formula>
    </cfRule>
    <cfRule type="cellIs" dxfId="1675" priority="26" operator="between">
      <formula>$J$3</formula>
      <formula>$K$3</formula>
    </cfRule>
  </conditionalFormatting>
  <conditionalFormatting sqref="P5:Q49">
    <cfRule type="cellIs" dxfId="1674" priority="23" operator="notBetween">
      <formula>$P$4</formula>
      <formula>$Q$4</formula>
    </cfRule>
    <cfRule type="cellIs" dxfId="1673" priority="24" operator="between">
      <formula>$P$4</formula>
      <formula>$Q$4</formula>
    </cfRule>
  </conditionalFormatting>
  <conditionalFormatting sqref="R5:S49">
    <cfRule type="cellIs" dxfId="1672" priority="21" operator="notBetween">
      <formula>$R$4</formula>
      <formula>$S$4</formula>
    </cfRule>
    <cfRule type="cellIs" dxfId="1671" priority="22" operator="between">
      <formula>$R$4</formula>
      <formula>$S$4</formula>
    </cfRule>
  </conditionalFormatting>
  <conditionalFormatting sqref="T5:U49">
    <cfRule type="cellIs" dxfId="1670" priority="19" operator="notBetween">
      <formula>$T$4</formula>
      <formula>$U$4</formula>
    </cfRule>
    <cfRule type="cellIs" dxfId="1669" priority="20" operator="between">
      <formula>$T$4</formula>
      <formula>$U$4</formula>
    </cfRule>
  </conditionalFormatting>
  <conditionalFormatting sqref="V5:W49">
    <cfRule type="cellIs" dxfId="1668" priority="17" operator="notBetween">
      <formula>$V$4</formula>
      <formula>$W$4</formula>
    </cfRule>
    <cfRule type="cellIs" dxfId="1667" priority="18" operator="between">
      <formula>$V$4</formula>
      <formula>$W$4</formula>
    </cfRule>
  </conditionalFormatting>
  <conditionalFormatting sqref="X5:Y49">
    <cfRule type="cellIs" dxfId="1666" priority="15" operator="notBetween">
      <formula>$X$4</formula>
      <formula>$Y$4</formula>
    </cfRule>
    <cfRule type="cellIs" dxfId="1665" priority="16" operator="between">
      <formula>$X$4</formula>
      <formula>$Y$4</formula>
    </cfRule>
  </conditionalFormatting>
  <conditionalFormatting sqref="Z5:AG49">
    <cfRule type="cellIs" dxfId="1664" priority="13" operator="notBetween">
      <formula>$Z$4</formula>
      <formula>$AA$4</formula>
    </cfRule>
    <cfRule type="cellIs" dxfId="1663" priority="14" operator="between">
      <formula>$Z$4</formula>
      <formula>$AA$4</formula>
    </cfRule>
  </conditionalFormatting>
  <conditionalFormatting sqref="AK5:AK49">
    <cfRule type="cellIs" dxfId="1662" priority="11" operator="lessThanOrEqual">
      <formula>$AK$4</formula>
    </cfRule>
    <cfRule type="cellIs" dxfId="1661" priority="12" operator="greaterThan">
      <formula>$AK$4</formula>
    </cfRule>
  </conditionalFormatting>
  <conditionalFormatting sqref="L7:L49">
    <cfRule type="cellIs" dxfId="1660" priority="9" operator="lessThan">
      <formula>$L$4</formula>
    </cfRule>
    <cfRule type="cellIs" dxfId="1659" priority="10" operator="greaterThanOrEqual">
      <formula>$L$4</formula>
    </cfRule>
  </conditionalFormatting>
  <conditionalFormatting sqref="G5:G49">
    <cfRule type="cellIs" dxfId="1658" priority="7" operator="lessThan">
      <formula>$G$4</formula>
    </cfRule>
    <cfRule type="cellIs" dxfId="1657" priority="8" operator="greaterThanOrEqual">
      <formula>$G$4</formula>
    </cfRule>
  </conditionalFormatting>
  <conditionalFormatting sqref="AH5:AI49">
    <cfRule type="cellIs" dxfId="1656" priority="5" operator="greaterThan">
      <formula>$AH$4</formula>
    </cfRule>
    <cfRule type="cellIs" dxfId="1655" priority="6" operator="lessThanOrEqual">
      <formula>$AH$4</formula>
    </cfRule>
  </conditionalFormatting>
  <conditionalFormatting sqref="AI5:AI49">
    <cfRule type="cellIs" dxfId="1654" priority="3" operator="greaterThan">
      <formula>$AI$4</formula>
    </cfRule>
    <cfRule type="cellIs" dxfId="1653" priority="4" operator="lessThanOrEqual">
      <formula>$AI$4</formula>
    </cfRule>
  </conditionalFormatting>
  <conditionalFormatting sqref="AJ5:AJ49">
    <cfRule type="expression" dxfId="1652" priority="1">
      <formula>$AJ5="No cumple"</formula>
    </cfRule>
    <cfRule type="expression" dxfId="1651" priority="2">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PT'!#REF!</xm:f>
          </x14:formula1>
          <xm:sqref>B3:D4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S49"/>
  <sheetViews>
    <sheetView zoomScaleNormal="100" workbookViewId="0">
      <selection activeCell="B3" sqref="B3:D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230</v>
      </c>
      <c r="C3" s="99"/>
      <c r="D3" s="100"/>
      <c r="E3" s="118" t="s">
        <v>221</v>
      </c>
      <c r="F3" s="118" t="str">
        <f>VLOOKUP(B3,ESPECIFICACIONES[],2,FALSE)</f>
        <v>PEAD</v>
      </c>
      <c r="G3" s="74" t="str">
        <f>VLOOKUP(B3,ESPECIFICACIONES[],3,FALSE)</f>
        <v>No menor a 5 Litros</v>
      </c>
      <c r="H3" s="107" t="str">
        <f>VLOOKUP(B3,ESPECIFICACIONES[],5,FALSE)</f>
        <v>No presenta ninguna fuga del producto y correcto cerrado del precinto de seguridad en su tapa</v>
      </c>
      <c r="I3" s="107" t="str">
        <f>VLOOKUP(B3,ESPECIFICACIONES[],4,FALSE)</f>
        <v>Solución límpida y transparente</v>
      </c>
      <c r="J3" s="120">
        <f>VLOOKUP(B3,ESPECIFICACIONES[],6,FALSE)</f>
        <v>1.55</v>
      </c>
      <c r="K3" s="120">
        <f>VLOOKUP(B3,ESPECIFICACIONES[],7,FALSE)</f>
        <v>2.23</v>
      </c>
      <c r="L3" s="109" t="str">
        <f>VLOOKUP(B3,ESPECIFICACIONES[],8,FALSE)</f>
        <v>Mayor a 222 ms/cm</v>
      </c>
      <c r="M3" s="110" t="str">
        <f>VLOOKUP(B3,ESPECIFICACIONES[],9,FALSE)</f>
        <v>NA</v>
      </c>
      <c r="N3" s="63" t="str">
        <f>VLOOKUP(B3,ESPECIFICACIONES[],9,FALSE)</f>
        <v>NA</v>
      </c>
      <c r="O3" s="107" t="str">
        <f>VLOOKUP(B3,ESPECIFICACIONES[],11,FALSE)</f>
        <v>NA</v>
      </c>
      <c r="P3" s="104" t="str">
        <f>VLOOKUP(B3,ESPECIFICACIONES[],12,FALSE)</f>
        <v>% Ácido acético</v>
      </c>
      <c r="Q3" s="104"/>
      <c r="R3" s="104" t="str">
        <f>VLOOKUP(B3,ESPECIFICACIONES[],15,FALSE)</f>
        <v>% Cloruro de calcio</v>
      </c>
      <c r="S3" s="104"/>
      <c r="T3" s="104" t="str">
        <f>VLOOKUP(B3,ESPECIFICACIONES[],18,FALSE)</f>
        <v>% Cloruro de magnesio</v>
      </c>
      <c r="U3" s="104" t="str">
        <f>VLOOKUP(B3,ESPECIFICACIONES[],21,FALSE)</f>
        <v>% Cloruros totales</v>
      </c>
      <c r="V3" s="104" t="str">
        <f>VLOOKUP(B3,ESPECIFICACIONES[],21,FALSE)</f>
        <v>% Cloruros totales</v>
      </c>
      <c r="W3" s="104" t="str">
        <f>VLOOKUP(B3,ESPECIFICACIONES[],24,FALSE)</f>
        <v>% Cloruro de sodio</v>
      </c>
      <c r="X3" s="104" t="str">
        <f>VLOOKUP(B3,ESPECIFICACIONES[],24,FALSE)</f>
        <v>% Cloruro de sodio</v>
      </c>
      <c r="Y3" s="104"/>
      <c r="Z3" s="104" t="str">
        <f>VLOOKUP(B3,ESPECIFICACIONES[],27,FALSE)</f>
        <v>% Cloruro de potasio</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 xml:space="preserve">RTMA: 100 UFC/ml       </v>
      </c>
      <c r="AI3" s="63" t="str">
        <f>VLOOKUP(B3,ESPECIFICACIONES[],40,FALSE)</f>
        <v>RTCHL: 10 UFC/ml</v>
      </c>
      <c r="AJ3" s="107" t="str">
        <f>VLOOKUP(B3,ESPECIFICACIONES[],41,FALSE)</f>
        <v>NA</v>
      </c>
      <c r="AK3" s="63" t="str">
        <f>VLOOKUP(B3,ESPECIFICACIONES[],42,FALSE)</f>
        <v>No más de 0,5 UE/ml</v>
      </c>
      <c r="AL3" s="95"/>
      <c r="AM3" s="97"/>
    </row>
    <row r="4" spans="1:45" s="49" customFormat="1" ht="27" customHeight="1" x14ac:dyDescent="0.25">
      <c r="A4" s="87"/>
      <c r="B4" s="101"/>
      <c r="C4" s="102"/>
      <c r="D4" s="103"/>
      <c r="E4" s="119"/>
      <c r="F4" s="119"/>
      <c r="G4" s="62">
        <v>5000</v>
      </c>
      <c r="H4" s="108"/>
      <c r="I4" s="108"/>
      <c r="J4" s="120"/>
      <c r="K4" s="120"/>
      <c r="L4" s="63">
        <v>222</v>
      </c>
      <c r="M4" s="63">
        <v>1000</v>
      </c>
      <c r="N4" s="63" t="e">
        <f>VLOOKUP(E4,ESPECIFICACIONES[],10,FALSE)</f>
        <v>#N/A</v>
      </c>
      <c r="O4" s="108">
        <f>VLOOKUP(B3,ESPECIFICACIONES[],13,FALSE)</f>
        <v>0.95</v>
      </c>
      <c r="P4" s="51">
        <f>VLOOKUP(B3,ESPECIFICACIONES[],13,FALSE)</f>
        <v>0.95</v>
      </c>
      <c r="Q4" s="51">
        <f>VLOOKUP(B3,ESPECIFICACIONES[],14,FALSE)</f>
        <v>1.05</v>
      </c>
      <c r="R4" s="52">
        <f>VLOOKUP(B3,ESPECIFICACIONES[],16,FALSE)</f>
        <v>0.95</v>
      </c>
      <c r="S4" s="52">
        <f>VLOOKUP(B3,ESPECIFICACIONES[],17,FALSE)</f>
        <v>1.05</v>
      </c>
      <c r="T4" s="52">
        <f>VLOOKUP(B3,ESPECIFICACIONES[],19,FALSE)</f>
        <v>0.95</v>
      </c>
      <c r="U4" s="52">
        <f>VLOOKUP(B3,ESPECIFICACIONES[],20,FALSE)</f>
        <v>1.05</v>
      </c>
      <c r="V4" s="52">
        <f>VLOOKUP(B3,ESPECIFICACIONES[],22,FALSE)</f>
        <v>0.97499999999999998</v>
      </c>
      <c r="W4" s="52">
        <f>VLOOKUP(B3,ESPECIFICACIONES[],23,FALSE)</f>
        <v>1.0249999999999999</v>
      </c>
      <c r="X4" s="52">
        <f>VLOOKUP(B3,ESPECIFICACIONES[],25,FALSE)</f>
        <v>0.95</v>
      </c>
      <c r="Y4" s="52">
        <f>VLOOKUP(B3,ESPECIFICACIONES[],26,FALSE)</f>
        <v>1.05</v>
      </c>
      <c r="Z4" s="52">
        <f>VLOOKUP(B3,ESPECIFICACIONES[],28,FALSE)</f>
        <v>0.95</v>
      </c>
      <c r="AA4" s="52">
        <f>VLOOKUP(B3,ESPECIFICACIONES[],29,FALSE)</f>
        <v>1.05</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v>100</v>
      </c>
      <c r="AI4" s="67">
        <v>10</v>
      </c>
      <c r="AJ4" s="108" t="e">
        <f>VLOOKUP(C4,ESPECIFICACIONES[],40,FALSE)</f>
        <v>#N/A</v>
      </c>
      <c r="AK4" s="66">
        <v>0.5</v>
      </c>
      <c r="AL4" s="96"/>
      <c r="AM4" s="97"/>
      <c r="AS4" s="50"/>
    </row>
    <row r="5" spans="1:45" ht="20.25" customHeight="1" x14ac:dyDescent="0.25">
      <c r="A5" s="65"/>
      <c r="B5" s="121" t="str">
        <f>VLOOKUP(B3,ESPECIFICACIONES[],1,FALSE)</f>
        <v>Solución Ácida ABD</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Solución Ácida ABD</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Solución Ácida ABD</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Solución Ácida ABD</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Solución Ácida ABD</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Solución Ácida ABD</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Solución Ácida ABD</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Solución Ácida ABD</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Solución Ácida ABD</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Solución Ácida ABD</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Solución Ácida ABD</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Solución Ácida ABD</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Solución Ácida ABD</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Solución Ácida ABD</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Solución Ácida ABD</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Solución Ácida ABD</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Solución Ácida ABD</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Solución Ácida ABD</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Solución Ácida ABD</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Solución Ácida ABD</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Solución Ácida ABD</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Solución Ácida ABD</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Solución Ácida ABD</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Solución Ácida ABD</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Solución Ácida ABD</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Solución Ácida ABD</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Solución Ácida ABD</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Solución Ácida ABD</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Solución Ácida ABD</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Solución Ácida ABD</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Solución Ácida ABD</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Solución Ácida ABD</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Solución Ácida ABD</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Solución Ácida ABD</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Solución Ácida ABD</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Solución Ácida ABD</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Solución Ácida ABD</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Solución Ácida ABD</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Solución Ácida ABD</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Solución Ácida ABD</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Solución Ácida ABD</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Solución Ácida ABD</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Solución Ácida ABD</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Solución Ácida ABD</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Solución Ácida ABD</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650" priority="35">
      <formula>"""Cumple"" o ""No cumple"""</formula>
    </cfRule>
  </conditionalFormatting>
  <conditionalFormatting sqref="I5:I49">
    <cfRule type="expression" dxfId="1649" priority="33">
      <formula>$I5="No cumple"</formula>
    </cfRule>
    <cfRule type="expression" dxfId="1648" priority="34">
      <formula>$I5="Cumple"</formula>
    </cfRule>
  </conditionalFormatting>
  <conditionalFormatting sqref="H5:H49">
    <cfRule type="expression" dxfId="1647" priority="31">
      <formula>$H5="No cumple"</formula>
    </cfRule>
    <cfRule type="expression" dxfId="1646" priority="32">
      <formula>$H5="Cumple"</formula>
    </cfRule>
  </conditionalFormatting>
  <conditionalFormatting sqref="L5:L6">
    <cfRule type="cellIs" dxfId="1645" priority="29" operator="lessThan">
      <formula>$L$4</formula>
    </cfRule>
    <cfRule type="cellIs" dxfId="1644" priority="30" operator="greaterThanOrEqual">
      <formula>$L$4</formula>
    </cfRule>
  </conditionalFormatting>
  <conditionalFormatting sqref="J5:K49">
    <cfRule type="cellIs" dxfId="1643" priority="27" operator="notBetween">
      <formula>$J$3</formula>
      <formula>$K$3</formula>
    </cfRule>
    <cfRule type="cellIs" dxfId="1642" priority="28" operator="between">
      <formula>$J$3</formula>
      <formula>$K$3</formula>
    </cfRule>
  </conditionalFormatting>
  <conditionalFormatting sqref="P5:Q49">
    <cfRule type="cellIs" dxfId="1641" priority="25" operator="notBetween">
      <formula>$P$4</formula>
      <formula>$Q$4</formula>
    </cfRule>
    <cfRule type="cellIs" dxfId="1640" priority="26" operator="between">
      <formula>$P$4</formula>
      <formula>$Q$4</formula>
    </cfRule>
  </conditionalFormatting>
  <conditionalFormatting sqref="R5:S49">
    <cfRule type="cellIs" dxfId="1639" priority="23" operator="notBetween">
      <formula>$R$4</formula>
      <formula>$S$4</formula>
    </cfRule>
    <cfRule type="cellIs" dxfId="1638" priority="24" operator="between">
      <formula>$R$4</formula>
      <formula>$S$4</formula>
    </cfRule>
  </conditionalFormatting>
  <conditionalFormatting sqref="T5:U49">
    <cfRule type="cellIs" dxfId="1637" priority="21" operator="notBetween">
      <formula>$T$4</formula>
      <formula>$U$4</formula>
    </cfRule>
    <cfRule type="cellIs" dxfId="1636" priority="22" operator="between">
      <formula>$T$4</formula>
      <formula>$U$4</formula>
    </cfRule>
  </conditionalFormatting>
  <conditionalFormatting sqref="V5:W49">
    <cfRule type="cellIs" dxfId="1635" priority="19" operator="notBetween">
      <formula>$V$4</formula>
      <formula>$W$4</formula>
    </cfRule>
    <cfRule type="cellIs" dxfId="1634" priority="20" operator="between">
      <formula>$V$4</formula>
      <formula>$W$4</formula>
    </cfRule>
  </conditionalFormatting>
  <conditionalFormatting sqref="X5:Y49">
    <cfRule type="cellIs" dxfId="1633" priority="17" operator="notBetween">
      <formula>$X$4</formula>
      <formula>$Y$4</formula>
    </cfRule>
    <cfRule type="cellIs" dxfId="1632" priority="18" operator="between">
      <formula>$X$4</formula>
      <formula>$Y$4</formula>
    </cfRule>
  </conditionalFormatting>
  <conditionalFormatting sqref="Z5:AG49">
    <cfRule type="cellIs" dxfId="1631" priority="15" operator="notBetween">
      <formula>$Z$4</formula>
      <formula>$AA$4</formula>
    </cfRule>
    <cfRule type="cellIs" dxfId="1630" priority="16" operator="between">
      <formula>$Z$4</formula>
      <formula>$AA$4</formula>
    </cfRule>
  </conditionalFormatting>
  <conditionalFormatting sqref="AK5:AK49">
    <cfRule type="cellIs" dxfId="1629" priority="13" operator="lessThanOrEqual">
      <formula>$AK$4</formula>
    </cfRule>
    <cfRule type="cellIs" dxfId="1628" priority="14" operator="greaterThan">
      <formula>$AK$4</formula>
    </cfRule>
  </conditionalFormatting>
  <conditionalFormatting sqref="L7:L49">
    <cfRule type="cellIs" dxfId="1627" priority="11" operator="lessThan">
      <formula>$L$4</formula>
    </cfRule>
    <cfRule type="cellIs" dxfId="1626" priority="12" operator="greaterThanOrEqual">
      <formula>$L$4</formula>
    </cfRule>
  </conditionalFormatting>
  <conditionalFormatting sqref="G5:G49">
    <cfRule type="cellIs" dxfId="1625" priority="9" operator="lessThan">
      <formula>$G$4</formula>
    </cfRule>
    <cfRule type="cellIs" dxfId="1624" priority="10" operator="greaterThanOrEqual">
      <formula>$G$4</formula>
    </cfRule>
  </conditionalFormatting>
  <conditionalFormatting sqref="AH5:AI49">
    <cfRule type="cellIs" dxfId="1623" priority="7" operator="greaterThan">
      <formula>$AH$4</formula>
    </cfRule>
    <cfRule type="cellIs" dxfId="1622" priority="8" operator="lessThanOrEqual">
      <formula>$AH$4</formula>
    </cfRule>
  </conditionalFormatting>
  <conditionalFormatting sqref="AI5:AI49">
    <cfRule type="cellIs" dxfId="1621" priority="5" operator="greaterThan">
      <formula>$AI$4</formula>
    </cfRule>
    <cfRule type="cellIs" dxfId="1620" priority="6" operator="lessThanOrEqual">
      <formula>$AI$4</formula>
    </cfRule>
  </conditionalFormatting>
  <conditionalFormatting sqref="AJ5:AJ49">
    <cfRule type="expression" dxfId="1619" priority="3">
      <formula>$AJ5="No cumple"</formula>
    </cfRule>
    <cfRule type="expression" dxfId="1618"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AS104"/>
  <sheetViews>
    <sheetView topLeftCell="F50" zoomScaleNormal="100" workbookViewId="0">
      <selection activeCell="G54" sqref="G5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231</v>
      </c>
      <c r="C3" s="99"/>
      <c r="D3" s="100"/>
      <c r="E3" s="118" t="s">
        <v>221</v>
      </c>
      <c r="F3" s="118" t="str">
        <f>VLOOKUP(B3,ESPECIFICACIONES[],2,FALSE)</f>
        <v>PEAD</v>
      </c>
      <c r="G3" s="74" t="str">
        <f>VLOOKUP(B3,ESPECIFICACIONES[],3,FALSE)</f>
        <v>No menor a 10 Litros                     No menor a 5 Litros</v>
      </c>
      <c r="H3" s="107" t="str">
        <f>VLOOKUP(B3,ESPECIFICACIONES[],5,FALSE)</f>
        <v>No presenta ninguna fuga del producto y correcto cerrado del precinto de seguridad en su tapa</v>
      </c>
      <c r="I3" s="107" t="str">
        <f>VLOOKUP(B3,ESPECIFICACIONES[],4,FALSE)</f>
        <v>Solución límpida y transparente</v>
      </c>
      <c r="J3" s="120">
        <f>VLOOKUP(B3,ESPECIFICACIONES[],6,FALSE)</f>
        <v>7</v>
      </c>
      <c r="K3" s="120">
        <f>VLOOKUP(B3,ESPECIFICACIONES[],7,FALSE)</f>
        <v>8.5</v>
      </c>
      <c r="L3" s="109" t="str">
        <f>VLOOKUP(B3,ESPECIFICACIONES[],8,FALSE)</f>
        <v>Entre 51,5 - 53,5 ms/cm</v>
      </c>
      <c r="M3" s="110" t="str">
        <f>VLOOKUP(B3,ESPECIFICACIONES[],9,FALSE)</f>
        <v>NA</v>
      </c>
      <c r="N3" s="63" t="str">
        <f>VLOOKUP(B3,ESPECIFICACIONES[],9,FALSE)</f>
        <v>NA</v>
      </c>
      <c r="O3" s="107" t="str">
        <f>VLOOKUP(B3,ESPECIFICACIONES[],11,FALSE)</f>
        <v>NA</v>
      </c>
      <c r="P3" s="104" t="str">
        <f>VLOOKUP(B3,ESPECIFICACIONES[],12,FALSE)</f>
        <v>% Bicarbonato de sodio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 xml:space="preserve">RTMA: 100 UFC/ml   </v>
      </c>
      <c r="AI3" s="63" t="str">
        <f>VLOOKUP(B3,ESPECIFICACIONES[],40,FALSE)</f>
        <v>RTCHL: 10 UFC/ml</v>
      </c>
      <c r="AJ3" s="107" t="str">
        <f>VLOOKUP(B3,ESPECIFICACIONES[],41,FALSE)</f>
        <v>NA</v>
      </c>
      <c r="AK3" s="63" t="str">
        <f>VLOOKUP(B3,ESPECIFICACIONES[],42,FALSE)</f>
        <v>No más de 0,5 UE/ml</v>
      </c>
      <c r="AL3" s="95"/>
      <c r="AM3" s="97"/>
    </row>
    <row r="4" spans="1:45" s="49" customFormat="1" ht="27" customHeight="1" x14ac:dyDescent="0.25">
      <c r="A4" s="87"/>
      <c r="B4" s="101"/>
      <c r="C4" s="102"/>
      <c r="D4" s="103"/>
      <c r="E4" s="119"/>
      <c r="F4" s="119"/>
      <c r="G4" s="62">
        <v>10000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Solución R.A Básica</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Solución R.A Básica</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Solución R.A Básica</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Solución R.A Básica</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Solución R.A Básica</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Solución R.A Básica</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Solución R.A Básica</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Solución R.A Básica</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Solución R.A Básica</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Solución R.A Básica</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Solución R.A Básica</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Solución R.A Básica</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Solución R.A Básica</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Solución R.A Básica</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Solución R.A Básica</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Solución R.A Básica</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Solución R.A Básica</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Solución R.A Básica</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Solución R.A Básica</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Solución R.A Básica</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Solución R.A Básica</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Solución R.A Básica</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Solución R.A Básica</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Solución R.A Básica</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Solución R.A Básica</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Solución R.A Básica</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Solución R.A Básica</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Solución R.A Básica</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Solución R.A Básica</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Solución R.A Básica</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Solución R.A Básica</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Solución R.A Básica</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Solución R.A Básica</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Solución R.A Básica</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Solución R.A Básica</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Solución R.A Básica</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Solución R.A Básica</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Solución R.A Básica</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Solución R.A Básica</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Solución R.A Básica</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Solución R.A Básica</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Solución R.A Básica</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Solución R.A Básica</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Solución R.A Básica</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45" ht="20.25" customHeight="1" x14ac:dyDescent="0.25">
      <c r="A49" s="65"/>
      <c r="B49" s="111" t="str">
        <f>VLOOKUP(B46,ESPECIFICACIONES[],1,FALSE)</f>
        <v>Solución R.A Básica</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row r="50" spans="1:45" s="46" customFormat="1" ht="14.25" customHeight="1" x14ac:dyDescent="0.2">
      <c r="A50" s="83" t="s">
        <v>212</v>
      </c>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row>
    <row r="51" spans="1:45" s="48" customFormat="1" ht="14.25" customHeight="1" x14ac:dyDescent="0.25">
      <c r="A51" s="85" t="s">
        <v>213</v>
      </c>
      <c r="B51" s="88" t="s">
        <v>214</v>
      </c>
      <c r="C51" s="88"/>
      <c r="D51" s="88"/>
      <c r="E51" s="47" t="s">
        <v>215</v>
      </c>
      <c r="F51" s="47" t="s">
        <v>224</v>
      </c>
      <c r="G51" s="47" t="s">
        <v>232</v>
      </c>
      <c r="H51" s="47" t="s">
        <v>218</v>
      </c>
      <c r="I51" s="73" t="s">
        <v>216</v>
      </c>
      <c r="J51" s="89" t="s">
        <v>217</v>
      </c>
      <c r="K51" s="90"/>
      <c r="L51" s="91" t="s">
        <v>219</v>
      </c>
      <c r="M51" s="92"/>
      <c r="N51" s="73" t="s">
        <v>225</v>
      </c>
      <c r="O51" s="73" t="s">
        <v>226</v>
      </c>
      <c r="P51" s="91" t="s">
        <v>220</v>
      </c>
      <c r="Q51" s="93"/>
      <c r="R51" s="93"/>
      <c r="S51" s="93"/>
      <c r="T51" s="93"/>
      <c r="U51" s="93"/>
      <c r="V51" s="93"/>
      <c r="W51" s="93"/>
      <c r="X51" s="93"/>
      <c r="Y51" s="93"/>
      <c r="Z51" s="93"/>
      <c r="AA51" s="93"/>
      <c r="AB51" s="93"/>
      <c r="AC51" s="93"/>
      <c r="AD51" s="93"/>
      <c r="AE51" s="93"/>
      <c r="AF51" s="93"/>
      <c r="AG51" s="92" t="s">
        <v>238</v>
      </c>
      <c r="AH51" s="88" t="s">
        <v>238</v>
      </c>
      <c r="AI51" s="88"/>
      <c r="AJ51" s="64" t="s">
        <v>239</v>
      </c>
      <c r="AK51" s="64" t="s">
        <v>240</v>
      </c>
      <c r="AL51" s="94" t="s">
        <v>222</v>
      </c>
      <c r="AM51" s="97" t="s">
        <v>223</v>
      </c>
    </row>
    <row r="52" spans="1:45" s="48" customFormat="1" ht="44.25" customHeight="1" x14ac:dyDescent="0.25">
      <c r="A52" s="86"/>
      <c r="B52" s="98" t="s">
        <v>231</v>
      </c>
      <c r="C52" s="99"/>
      <c r="D52" s="100"/>
      <c r="E52" s="118" t="s">
        <v>221</v>
      </c>
      <c r="F52" s="118" t="str">
        <f>VLOOKUP(B52,ESPECIFICACIONES[],2,FALSE)</f>
        <v>PEAD</v>
      </c>
      <c r="G52" s="74" t="str">
        <f>VLOOKUP(B52,ESPECIFICACIONES[],3,FALSE)</f>
        <v>No menor a 10 Litros                     No menor a 5 Litros</v>
      </c>
      <c r="H52" s="107" t="str">
        <f>VLOOKUP(B52,ESPECIFICACIONES[],5,FALSE)</f>
        <v>No presenta ninguna fuga del producto y correcto cerrado del precinto de seguridad en su tapa</v>
      </c>
      <c r="I52" s="107" t="str">
        <f>VLOOKUP(B52,ESPECIFICACIONES[],4,FALSE)</f>
        <v>Solución límpida y transparente</v>
      </c>
      <c r="J52" s="120">
        <f>VLOOKUP(B52,ESPECIFICACIONES[],6,FALSE)</f>
        <v>7</v>
      </c>
      <c r="K52" s="120">
        <f>VLOOKUP(B52,ESPECIFICACIONES[],7,FALSE)</f>
        <v>8.5</v>
      </c>
      <c r="L52" s="109" t="str">
        <f>VLOOKUP(B52,ESPECIFICACIONES[],8,FALSE)</f>
        <v>Entre 51,5 - 53,5 ms/cm</v>
      </c>
      <c r="M52" s="110" t="str">
        <f>VLOOKUP(B52,ESPECIFICACIONES[],9,FALSE)</f>
        <v>NA</v>
      </c>
      <c r="N52" s="63" t="str">
        <f>VLOOKUP(B52,ESPECIFICACIONES[],9,FALSE)</f>
        <v>NA</v>
      </c>
      <c r="O52" s="107" t="str">
        <f>VLOOKUP(B52,ESPECIFICACIONES[],11,FALSE)</f>
        <v>NA</v>
      </c>
      <c r="P52" s="104" t="str">
        <f>VLOOKUP(B52,ESPECIFICACIONES[],12,FALSE)</f>
        <v>% Bicarbonato de sodio</v>
      </c>
      <c r="Q52" s="104"/>
      <c r="R52" s="104" t="str">
        <f>VLOOKUP(B52,ESPECIFICACIONES[],15,FALSE)</f>
        <v>NA</v>
      </c>
      <c r="S52" s="104"/>
      <c r="T52" s="104" t="str">
        <f>VLOOKUP(B52,ESPECIFICACIONES[],18,FALSE)</f>
        <v>NA</v>
      </c>
      <c r="U52" s="104" t="str">
        <f>VLOOKUP(B52,ESPECIFICACIONES[],21,FALSE)</f>
        <v>NA</v>
      </c>
      <c r="V52" s="104" t="str">
        <f>VLOOKUP(B52,ESPECIFICACIONES[],21,FALSE)</f>
        <v>NA</v>
      </c>
      <c r="W52" s="104" t="str">
        <f>VLOOKUP(B52,ESPECIFICACIONES[],24,FALSE)</f>
        <v>NA</v>
      </c>
      <c r="X52" s="104" t="str">
        <f>VLOOKUP(B52,ESPECIFICACIONES[],24,FALSE)</f>
        <v>NA</v>
      </c>
      <c r="Y52" s="104"/>
      <c r="Z52" s="104" t="str">
        <f>VLOOKUP(B52,ESPECIFICACIONES[],27,FALSE)</f>
        <v>NA</v>
      </c>
      <c r="AA52" s="104" t="str">
        <f>VLOOKUP(B52,ESPECIFICACIONES[],30,FALSE)</f>
        <v>NA</v>
      </c>
      <c r="AB52" s="105" t="str">
        <f>VLOOKUP(B52,ESPECIFICACIONES[],30,FALSE)</f>
        <v>NA</v>
      </c>
      <c r="AC52" s="106"/>
      <c r="AD52" s="105" t="str">
        <f>VLOOKUP(B52,ESPECIFICACIONES[],33,FALSE)</f>
        <v>NA</v>
      </c>
      <c r="AE52" s="106"/>
      <c r="AF52" s="105" t="str">
        <f>VLOOKUP(B52,ESPECIFICACIONES[],36,FALSE)</f>
        <v>NA</v>
      </c>
      <c r="AG52" s="106"/>
      <c r="AH52" s="63" t="str">
        <f>VLOOKUP(B52,ESPECIFICACIONES[],39,FALSE)</f>
        <v xml:space="preserve">RTMA: 100 UFC/ml   </v>
      </c>
      <c r="AI52" s="63" t="str">
        <f>VLOOKUP(B52,ESPECIFICACIONES[],40,FALSE)</f>
        <v>RTCHL: 10 UFC/ml</v>
      </c>
      <c r="AJ52" s="107" t="str">
        <f>VLOOKUP(B52,ESPECIFICACIONES[],41,FALSE)</f>
        <v>NA</v>
      </c>
      <c r="AK52" s="63" t="str">
        <f>VLOOKUP(B52,ESPECIFICACIONES[],42,FALSE)</f>
        <v>No más de 0,5 UE/ml</v>
      </c>
      <c r="AL52" s="95"/>
      <c r="AM52" s="97"/>
    </row>
    <row r="53" spans="1:45" s="49" customFormat="1" ht="27" customHeight="1" x14ac:dyDescent="0.25">
      <c r="A53" s="87"/>
      <c r="B53" s="101"/>
      <c r="C53" s="102"/>
      <c r="D53" s="103"/>
      <c r="E53" s="119"/>
      <c r="F53" s="119"/>
      <c r="G53" s="62">
        <v>5000</v>
      </c>
      <c r="H53" s="108"/>
      <c r="I53" s="108"/>
      <c r="J53" s="120"/>
      <c r="K53" s="120"/>
      <c r="L53" s="63" t="s">
        <v>8</v>
      </c>
      <c r="M53" s="63" t="s">
        <v>8</v>
      </c>
      <c r="N53" s="63" t="e">
        <f>VLOOKUP(E53,ESPECIFICACIONES[],10,FALSE)</f>
        <v>#N/A</v>
      </c>
      <c r="O53" s="108">
        <f>VLOOKUP(B52,ESPECIFICACIONES[],13,FALSE)</f>
        <v>0.95</v>
      </c>
      <c r="P53" s="51">
        <f>VLOOKUP(B52,ESPECIFICACIONES[],13,FALSE)</f>
        <v>0.95</v>
      </c>
      <c r="Q53" s="51">
        <f>VLOOKUP(B52,ESPECIFICACIONES[],14,FALSE)</f>
        <v>1.05</v>
      </c>
      <c r="R53" s="52" t="str">
        <f>VLOOKUP(B52,ESPECIFICACIONES[],16,FALSE)</f>
        <v>NA</v>
      </c>
      <c r="S53" s="52" t="str">
        <f>VLOOKUP(B52,ESPECIFICACIONES[],17,FALSE)</f>
        <v>NA</v>
      </c>
      <c r="T53" s="52" t="str">
        <f>VLOOKUP(B52,ESPECIFICACIONES[],19,FALSE)</f>
        <v>NA</v>
      </c>
      <c r="U53" s="52" t="str">
        <f>VLOOKUP(B52,ESPECIFICACIONES[],20,FALSE)</f>
        <v>NA</v>
      </c>
      <c r="V53" s="52" t="str">
        <f>VLOOKUP(B52,ESPECIFICACIONES[],22,FALSE)</f>
        <v>NA</v>
      </c>
      <c r="W53" s="52" t="str">
        <f>VLOOKUP(B52,ESPECIFICACIONES[],23,FALSE)</f>
        <v>NA</v>
      </c>
      <c r="X53" s="52" t="str">
        <f>VLOOKUP(B52,ESPECIFICACIONES[],25,FALSE)</f>
        <v>NA</v>
      </c>
      <c r="Y53" s="52" t="str">
        <f>VLOOKUP(B52,ESPECIFICACIONES[],26,FALSE)</f>
        <v>NA</v>
      </c>
      <c r="Z53" s="52" t="str">
        <f>VLOOKUP(B52,ESPECIFICACIONES[],28,FALSE)</f>
        <v>NA</v>
      </c>
      <c r="AA53" s="52" t="str">
        <f>VLOOKUP(B52,ESPECIFICACIONES[],29,FALSE)</f>
        <v>NA</v>
      </c>
      <c r="AB53" s="52" t="str">
        <f>VLOOKUP(B52,ESPECIFICACIONES[],31,FALSE)</f>
        <v>NA</v>
      </c>
      <c r="AC53" s="52" t="str">
        <f>VLOOKUP(B52,ESPECIFICACIONES[],32,FALSE)</f>
        <v>NA</v>
      </c>
      <c r="AD53" s="52" t="str">
        <f>VLOOKUP(B52,ESPECIFICACIONES[],34,FALSE)</f>
        <v>NA</v>
      </c>
      <c r="AE53" s="52" t="str">
        <f>VLOOKUP(B52,ESPECIFICACIONES[],35,FALSE)</f>
        <v>NA</v>
      </c>
      <c r="AF53" s="52" t="str">
        <f>VLOOKUP(B52,ESPECIFICACIONES[],37,FALSE)</f>
        <v>NA</v>
      </c>
      <c r="AG53" s="52" t="str">
        <f>VLOOKUP(B52,ESPECIFICACIONES[],38,FALSE)</f>
        <v>NA</v>
      </c>
      <c r="AH53" s="67" t="s">
        <v>8</v>
      </c>
      <c r="AI53" s="67" t="s">
        <v>8</v>
      </c>
      <c r="AJ53" s="108" t="e">
        <f>VLOOKUP(C53,ESPECIFICACIONES[],40,FALSE)</f>
        <v>#N/A</v>
      </c>
      <c r="AK53" s="66">
        <v>0.5</v>
      </c>
      <c r="AL53" s="96"/>
      <c r="AM53" s="97"/>
      <c r="AS53" s="50"/>
    </row>
    <row r="54" spans="1:45" ht="20.25" customHeight="1" x14ac:dyDescent="0.25">
      <c r="A54" s="65"/>
      <c r="B54" s="111" t="str">
        <f>VLOOKUP(B47,ESPECIFICACIONES[],1,FALSE)</f>
        <v>Solución R.A Básica</v>
      </c>
      <c r="C54" s="112"/>
      <c r="D54" s="113"/>
      <c r="E54" s="65"/>
      <c r="F54" s="65"/>
      <c r="G54" s="65" t="s">
        <v>8</v>
      </c>
      <c r="H54" s="65" t="s">
        <v>8</v>
      </c>
      <c r="I54" s="65" t="s">
        <v>8</v>
      </c>
      <c r="J54" s="114" t="s">
        <v>8</v>
      </c>
      <c r="K54" s="115"/>
      <c r="L54" s="114"/>
      <c r="M54" s="115"/>
      <c r="N54" s="65"/>
      <c r="O54" s="65"/>
      <c r="P54" s="116" t="s">
        <v>8</v>
      </c>
      <c r="Q54" s="117"/>
      <c r="R54" s="116"/>
      <c r="S54" s="117"/>
      <c r="T54" s="116"/>
      <c r="U54" s="117"/>
      <c r="V54" s="116"/>
      <c r="W54" s="117"/>
      <c r="X54" s="116"/>
      <c r="Y54" s="117"/>
      <c r="Z54" s="116"/>
      <c r="AA54" s="117"/>
      <c r="AB54" s="116"/>
      <c r="AC54" s="117"/>
      <c r="AD54" s="116"/>
      <c r="AE54" s="117"/>
      <c r="AF54" s="116"/>
      <c r="AG54" s="117"/>
      <c r="AH54" s="65"/>
      <c r="AI54" s="65"/>
      <c r="AJ54" s="65" t="s">
        <v>8</v>
      </c>
      <c r="AK54" s="71"/>
      <c r="AL54" s="65"/>
      <c r="AM54" s="65"/>
    </row>
    <row r="55" spans="1:45" ht="20.25" customHeight="1" x14ac:dyDescent="0.25">
      <c r="A55" s="65"/>
      <c r="B55" s="111" t="str">
        <f>VLOOKUP(B48,ESPECIFICACIONES[],1,FALSE)</f>
        <v>Solución R.A Básica</v>
      </c>
      <c r="C55" s="112"/>
      <c r="D55" s="113"/>
      <c r="E55" s="65"/>
      <c r="F55" s="65"/>
      <c r="G55" s="65"/>
      <c r="H55" s="65"/>
      <c r="I55" s="65" t="s">
        <v>8</v>
      </c>
      <c r="J55" s="114"/>
      <c r="K55" s="115"/>
      <c r="L55" s="114"/>
      <c r="M55" s="115"/>
      <c r="N55" s="65"/>
      <c r="O55" s="65"/>
      <c r="P55" s="116"/>
      <c r="Q55" s="117"/>
      <c r="R55" s="116"/>
      <c r="S55" s="117"/>
      <c r="T55" s="116"/>
      <c r="U55" s="117"/>
      <c r="V55" s="116"/>
      <c r="W55" s="117"/>
      <c r="X55" s="116"/>
      <c r="Y55" s="117"/>
      <c r="Z55" s="116"/>
      <c r="AA55" s="117"/>
      <c r="AB55" s="116"/>
      <c r="AC55" s="117"/>
      <c r="AD55" s="116"/>
      <c r="AE55" s="117"/>
      <c r="AF55" s="116"/>
      <c r="AG55" s="117"/>
      <c r="AH55" s="65"/>
      <c r="AI55" s="65"/>
      <c r="AJ55" s="65"/>
      <c r="AK55" s="71"/>
      <c r="AL55" s="65"/>
      <c r="AM55" s="65"/>
    </row>
    <row r="56" spans="1:45" ht="20.25" customHeight="1" x14ac:dyDescent="0.25">
      <c r="A56" s="65"/>
      <c r="B56" s="111" t="str">
        <f>VLOOKUP(B49,ESPECIFICACIONES[],1,FALSE)</f>
        <v>Solución R.A Básica</v>
      </c>
      <c r="C56" s="112"/>
      <c r="D56" s="113"/>
      <c r="E56" s="65"/>
      <c r="F56" s="65"/>
      <c r="G56" s="65"/>
      <c r="H56" s="65"/>
      <c r="I56" s="65" t="s">
        <v>8</v>
      </c>
      <c r="J56" s="114"/>
      <c r="K56" s="115"/>
      <c r="L56" s="114"/>
      <c r="M56" s="115"/>
      <c r="N56" s="65"/>
      <c r="O56" s="65"/>
      <c r="P56" s="116"/>
      <c r="Q56" s="117"/>
      <c r="R56" s="116"/>
      <c r="S56" s="117"/>
      <c r="T56" s="116"/>
      <c r="U56" s="117"/>
      <c r="V56" s="116"/>
      <c r="W56" s="117"/>
      <c r="X56" s="116"/>
      <c r="Y56" s="117"/>
      <c r="Z56" s="116"/>
      <c r="AA56" s="117"/>
      <c r="AB56" s="116"/>
      <c r="AC56" s="117"/>
      <c r="AD56" s="116"/>
      <c r="AE56" s="117"/>
      <c r="AF56" s="116"/>
      <c r="AG56" s="117"/>
      <c r="AH56" s="65"/>
      <c r="AI56" s="65"/>
      <c r="AJ56" s="65"/>
      <c r="AK56" s="71"/>
      <c r="AL56" s="65"/>
      <c r="AM56" s="65"/>
    </row>
    <row r="57" spans="1:45" ht="20.25" customHeight="1" x14ac:dyDescent="0.25">
      <c r="A57" s="65"/>
      <c r="B57" s="111" t="str">
        <f>VLOOKUP(B54,ESPECIFICACIONES[],1,FALSE)</f>
        <v>Solución R.A Básica</v>
      </c>
      <c r="C57" s="112"/>
      <c r="D57" s="113"/>
      <c r="E57" s="65"/>
      <c r="F57" s="65"/>
      <c r="G57" s="65"/>
      <c r="H57" s="65"/>
      <c r="I57" s="65" t="s">
        <v>8</v>
      </c>
      <c r="J57" s="114"/>
      <c r="K57" s="115"/>
      <c r="L57" s="114"/>
      <c r="M57" s="115"/>
      <c r="N57" s="65"/>
      <c r="O57" s="65"/>
      <c r="P57" s="116"/>
      <c r="Q57" s="117"/>
      <c r="R57" s="116"/>
      <c r="S57" s="117"/>
      <c r="T57" s="116"/>
      <c r="U57" s="117"/>
      <c r="V57" s="116"/>
      <c r="W57" s="117"/>
      <c r="X57" s="116"/>
      <c r="Y57" s="117"/>
      <c r="Z57" s="116"/>
      <c r="AA57" s="117"/>
      <c r="AB57" s="116"/>
      <c r="AC57" s="117"/>
      <c r="AD57" s="116"/>
      <c r="AE57" s="117"/>
      <c r="AF57" s="116"/>
      <c r="AG57" s="117"/>
      <c r="AH57" s="65"/>
      <c r="AI57" s="65"/>
      <c r="AJ57" s="65"/>
      <c r="AK57" s="71"/>
      <c r="AL57" s="65"/>
      <c r="AM57" s="65"/>
    </row>
    <row r="58" spans="1:45" ht="20.25" customHeight="1" x14ac:dyDescent="0.25">
      <c r="A58" s="65"/>
      <c r="B58" s="111" t="str">
        <f>VLOOKUP(B55,ESPECIFICACIONES[],1,FALSE)</f>
        <v>Solución R.A Básica</v>
      </c>
      <c r="C58" s="112"/>
      <c r="D58" s="113"/>
      <c r="E58" s="65"/>
      <c r="F58" s="65"/>
      <c r="G58" s="65"/>
      <c r="H58" s="65"/>
      <c r="I58" s="65" t="s">
        <v>8</v>
      </c>
      <c r="J58" s="114"/>
      <c r="K58" s="115"/>
      <c r="L58" s="114"/>
      <c r="M58" s="115"/>
      <c r="N58" s="65"/>
      <c r="O58" s="65"/>
      <c r="P58" s="116"/>
      <c r="Q58" s="117"/>
      <c r="R58" s="116"/>
      <c r="S58" s="117"/>
      <c r="T58" s="116"/>
      <c r="U58" s="117"/>
      <c r="V58" s="116"/>
      <c r="W58" s="117"/>
      <c r="X58" s="116"/>
      <c r="Y58" s="117"/>
      <c r="Z58" s="116"/>
      <c r="AA58" s="117"/>
      <c r="AB58" s="116"/>
      <c r="AC58" s="117"/>
      <c r="AD58" s="116"/>
      <c r="AE58" s="117"/>
      <c r="AF58" s="116"/>
      <c r="AG58" s="117"/>
      <c r="AH58" s="65"/>
      <c r="AI58" s="65"/>
      <c r="AJ58" s="65"/>
      <c r="AK58" s="71"/>
      <c r="AL58" s="65"/>
      <c r="AM58" s="65"/>
    </row>
    <row r="59" spans="1:45" ht="20.25" customHeight="1" x14ac:dyDescent="0.25">
      <c r="A59" s="65"/>
      <c r="B59" s="111" t="str">
        <f>VLOOKUP(B56,ESPECIFICACIONES[],1,FALSE)</f>
        <v>Solución R.A Básica</v>
      </c>
      <c r="C59" s="112"/>
      <c r="D59" s="113"/>
      <c r="E59" s="65"/>
      <c r="F59" s="65"/>
      <c r="G59" s="65"/>
      <c r="H59" s="65"/>
      <c r="I59" s="65" t="s">
        <v>8</v>
      </c>
      <c r="J59" s="114"/>
      <c r="K59" s="115"/>
      <c r="L59" s="114"/>
      <c r="M59" s="115"/>
      <c r="N59" s="65"/>
      <c r="O59" s="65"/>
      <c r="P59" s="116"/>
      <c r="Q59" s="117"/>
      <c r="R59" s="116"/>
      <c r="S59" s="117"/>
      <c r="T59" s="116"/>
      <c r="U59" s="117"/>
      <c r="V59" s="116"/>
      <c r="W59" s="117"/>
      <c r="X59" s="116"/>
      <c r="Y59" s="117"/>
      <c r="Z59" s="116"/>
      <c r="AA59" s="117"/>
      <c r="AB59" s="116"/>
      <c r="AC59" s="117"/>
      <c r="AD59" s="116"/>
      <c r="AE59" s="117"/>
      <c r="AF59" s="116"/>
      <c r="AG59" s="117"/>
      <c r="AH59" s="65"/>
      <c r="AI59" s="65"/>
      <c r="AJ59" s="65"/>
      <c r="AK59" s="71"/>
      <c r="AL59" s="65"/>
      <c r="AM59" s="65"/>
    </row>
    <row r="60" spans="1:45" ht="20.25" customHeight="1" x14ac:dyDescent="0.25">
      <c r="A60" s="65"/>
      <c r="B60" s="111" t="str">
        <f>VLOOKUP(B57,ESPECIFICACIONES[],1,FALSE)</f>
        <v>Solución R.A Básica</v>
      </c>
      <c r="C60" s="112"/>
      <c r="D60" s="113"/>
      <c r="E60" s="65"/>
      <c r="F60" s="65"/>
      <c r="G60" s="65"/>
      <c r="H60" s="65"/>
      <c r="I60" s="65" t="s">
        <v>8</v>
      </c>
      <c r="J60" s="114"/>
      <c r="K60" s="115"/>
      <c r="L60" s="114"/>
      <c r="M60" s="115"/>
      <c r="N60" s="65"/>
      <c r="O60" s="65"/>
      <c r="P60" s="116"/>
      <c r="Q60" s="117"/>
      <c r="R60" s="116"/>
      <c r="S60" s="117"/>
      <c r="T60" s="116"/>
      <c r="U60" s="117"/>
      <c r="V60" s="116"/>
      <c r="W60" s="117"/>
      <c r="X60" s="116"/>
      <c r="Y60" s="117"/>
      <c r="Z60" s="116"/>
      <c r="AA60" s="117"/>
      <c r="AB60" s="116"/>
      <c r="AC60" s="117"/>
      <c r="AD60" s="116"/>
      <c r="AE60" s="117"/>
      <c r="AF60" s="116"/>
      <c r="AG60" s="117"/>
      <c r="AH60" s="65"/>
      <c r="AI60" s="65"/>
      <c r="AJ60" s="65"/>
      <c r="AK60" s="71"/>
      <c r="AL60" s="65"/>
      <c r="AM60" s="65"/>
    </row>
    <row r="61" spans="1:45" ht="20.25" customHeight="1" x14ac:dyDescent="0.25">
      <c r="A61" s="65"/>
      <c r="B61" s="111" t="str">
        <f>VLOOKUP(B58,ESPECIFICACIONES[],1,FALSE)</f>
        <v>Solución R.A Básica</v>
      </c>
      <c r="C61" s="112"/>
      <c r="D61" s="113"/>
      <c r="E61" s="65"/>
      <c r="F61" s="65"/>
      <c r="G61" s="65"/>
      <c r="H61" s="65"/>
      <c r="I61" s="65" t="s">
        <v>8</v>
      </c>
      <c r="J61" s="114"/>
      <c r="K61" s="115"/>
      <c r="L61" s="114"/>
      <c r="M61" s="115"/>
      <c r="N61" s="65"/>
      <c r="O61" s="65"/>
      <c r="P61" s="116"/>
      <c r="Q61" s="117"/>
      <c r="R61" s="116"/>
      <c r="S61" s="117"/>
      <c r="T61" s="116"/>
      <c r="U61" s="117"/>
      <c r="V61" s="116"/>
      <c r="W61" s="117"/>
      <c r="X61" s="116"/>
      <c r="Y61" s="117"/>
      <c r="Z61" s="116"/>
      <c r="AA61" s="117"/>
      <c r="AB61" s="116"/>
      <c r="AC61" s="117"/>
      <c r="AD61" s="116"/>
      <c r="AE61" s="117"/>
      <c r="AF61" s="116"/>
      <c r="AG61" s="117"/>
      <c r="AH61" s="65"/>
      <c r="AI61" s="65"/>
      <c r="AJ61" s="65"/>
      <c r="AK61" s="71"/>
      <c r="AL61" s="65"/>
      <c r="AM61" s="65"/>
    </row>
    <row r="62" spans="1:45" ht="20.25" customHeight="1" x14ac:dyDescent="0.25">
      <c r="A62" s="65"/>
      <c r="B62" s="111" t="str">
        <f>VLOOKUP(B59,ESPECIFICACIONES[],1,FALSE)</f>
        <v>Solución R.A Básica</v>
      </c>
      <c r="C62" s="112"/>
      <c r="D62" s="113"/>
      <c r="E62" s="65"/>
      <c r="F62" s="65"/>
      <c r="G62" s="65"/>
      <c r="H62" s="65"/>
      <c r="I62" s="65" t="s">
        <v>8</v>
      </c>
      <c r="J62" s="114"/>
      <c r="K62" s="115"/>
      <c r="L62" s="114"/>
      <c r="M62" s="115"/>
      <c r="N62" s="65"/>
      <c r="O62" s="65"/>
      <c r="P62" s="116"/>
      <c r="Q62" s="117"/>
      <c r="R62" s="116"/>
      <c r="S62" s="117"/>
      <c r="T62" s="116"/>
      <c r="U62" s="117"/>
      <c r="V62" s="116"/>
      <c r="W62" s="117"/>
      <c r="X62" s="116"/>
      <c r="Y62" s="117"/>
      <c r="Z62" s="116"/>
      <c r="AA62" s="117"/>
      <c r="AB62" s="116"/>
      <c r="AC62" s="117"/>
      <c r="AD62" s="116"/>
      <c r="AE62" s="117"/>
      <c r="AF62" s="116"/>
      <c r="AG62" s="117"/>
      <c r="AH62" s="65"/>
      <c r="AI62" s="65"/>
      <c r="AJ62" s="65"/>
      <c r="AK62" s="71"/>
      <c r="AL62" s="65"/>
      <c r="AM62" s="65"/>
    </row>
    <row r="63" spans="1:45" ht="20.25" customHeight="1" x14ac:dyDescent="0.25">
      <c r="A63" s="65"/>
      <c r="B63" s="111" t="str">
        <f>VLOOKUP(B60,ESPECIFICACIONES[],1,FALSE)</f>
        <v>Solución R.A Básica</v>
      </c>
      <c r="C63" s="112"/>
      <c r="D63" s="113"/>
      <c r="E63" s="65"/>
      <c r="F63" s="65"/>
      <c r="G63" s="65"/>
      <c r="H63" s="65"/>
      <c r="I63" s="65" t="s">
        <v>8</v>
      </c>
      <c r="J63" s="114"/>
      <c r="K63" s="115"/>
      <c r="L63" s="114"/>
      <c r="M63" s="115"/>
      <c r="N63" s="65"/>
      <c r="O63" s="65"/>
      <c r="P63" s="116"/>
      <c r="Q63" s="117"/>
      <c r="R63" s="116"/>
      <c r="S63" s="117"/>
      <c r="T63" s="116"/>
      <c r="U63" s="117"/>
      <c r="V63" s="116"/>
      <c r="W63" s="117"/>
      <c r="X63" s="116"/>
      <c r="Y63" s="117"/>
      <c r="Z63" s="116"/>
      <c r="AA63" s="117"/>
      <c r="AB63" s="116"/>
      <c r="AC63" s="117"/>
      <c r="AD63" s="116"/>
      <c r="AE63" s="117"/>
      <c r="AF63" s="116"/>
      <c r="AG63" s="117"/>
      <c r="AH63" s="65"/>
      <c r="AI63" s="65"/>
      <c r="AJ63" s="65"/>
      <c r="AK63" s="71"/>
      <c r="AL63" s="65"/>
      <c r="AM63" s="65"/>
    </row>
    <row r="64" spans="1:45" ht="20.25" customHeight="1" x14ac:dyDescent="0.25">
      <c r="A64" s="65"/>
      <c r="B64" s="111" t="str">
        <f>VLOOKUP(B61,ESPECIFICACIONES[],1,FALSE)</f>
        <v>Solución R.A Básica</v>
      </c>
      <c r="C64" s="112"/>
      <c r="D64" s="113"/>
      <c r="E64" s="65"/>
      <c r="F64" s="65"/>
      <c r="G64" s="65"/>
      <c r="H64" s="65"/>
      <c r="I64" s="65" t="s">
        <v>8</v>
      </c>
      <c r="J64" s="114"/>
      <c r="K64" s="115"/>
      <c r="L64" s="114"/>
      <c r="M64" s="115"/>
      <c r="N64" s="65"/>
      <c r="O64" s="65"/>
      <c r="P64" s="116"/>
      <c r="Q64" s="117"/>
      <c r="R64" s="116"/>
      <c r="S64" s="117"/>
      <c r="T64" s="116"/>
      <c r="U64" s="117"/>
      <c r="V64" s="116"/>
      <c r="W64" s="117"/>
      <c r="X64" s="116"/>
      <c r="Y64" s="117"/>
      <c r="Z64" s="116"/>
      <c r="AA64" s="117"/>
      <c r="AB64" s="116"/>
      <c r="AC64" s="117"/>
      <c r="AD64" s="116"/>
      <c r="AE64" s="117"/>
      <c r="AF64" s="116"/>
      <c r="AG64" s="117"/>
      <c r="AH64" s="65"/>
      <c r="AI64" s="65"/>
      <c r="AJ64" s="65"/>
      <c r="AK64" s="71"/>
      <c r="AL64" s="65"/>
      <c r="AM64" s="65"/>
    </row>
    <row r="65" spans="1:39" ht="20.25" customHeight="1" x14ac:dyDescent="0.25">
      <c r="A65" s="65"/>
      <c r="B65" s="111" t="str">
        <f>VLOOKUP(B62,ESPECIFICACIONES[],1,FALSE)</f>
        <v>Solución R.A Básica</v>
      </c>
      <c r="C65" s="112"/>
      <c r="D65" s="113"/>
      <c r="E65" s="65"/>
      <c r="F65" s="65"/>
      <c r="G65" s="65"/>
      <c r="H65" s="65"/>
      <c r="I65" s="65" t="s">
        <v>8</v>
      </c>
      <c r="J65" s="114"/>
      <c r="K65" s="115"/>
      <c r="L65" s="114"/>
      <c r="M65" s="115"/>
      <c r="N65" s="65"/>
      <c r="O65" s="65"/>
      <c r="P65" s="116"/>
      <c r="Q65" s="117"/>
      <c r="R65" s="116"/>
      <c r="S65" s="117"/>
      <c r="T65" s="116"/>
      <c r="U65" s="117"/>
      <c r="V65" s="116"/>
      <c r="W65" s="117"/>
      <c r="X65" s="116"/>
      <c r="Y65" s="117"/>
      <c r="Z65" s="116"/>
      <c r="AA65" s="117"/>
      <c r="AB65" s="116"/>
      <c r="AC65" s="117"/>
      <c r="AD65" s="116"/>
      <c r="AE65" s="117"/>
      <c r="AF65" s="116"/>
      <c r="AG65" s="117"/>
      <c r="AH65" s="65"/>
      <c r="AI65" s="65"/>
      <c r="AJ65" s="65"/>
      <c r="AK65" s="71"/>
      <c r="AL65" s="65"/>
      <c r="AM65" s="65"/>
    </row>
    <row r="66" spans="1:39" ht="20.25" customHeight="1" x14ac:dyDescent="0.25">
      <c r="A66" s="65"/>
      <c r="B66" s="111" t="str">
        <f>VLOOKUP(B63,ESPECIFICACIONES[],1,FALSE)</f>
        <v>Solución R.A Básica</v>
      </c>
      <c r="C66" s="112"/>
      <c r="D66" s="113"/>
      <c r="E66" s="65"/>
      <c r="F66" s="65"/>
      <c r="G66" s="65"/>
      <c r="H66" s="65"/>
      <c r="I66" s="65" t="s">
        <v>8</v>
      </c>
      <c r="J66" s="114"/>
      <c r="K66" s="115"/>
      <c r="L66" s="114"/>
      <c r="M66" s="115"/>
      <c r="N66" s="65"/>
      <c r="O66" s="65"/>
      <c r="P66" s="116"/>
      <c r="Q66" s="117"/>
      <c r="R66" s="116"/>
      <c r="S66" s="117"/>
      <c r="T66" s="116"/>
      <c r="U66" s="117"/>
      <c r="V66" s="116"/>
      <c r="W66" s="117"/>
      <c r="X66" s="116"/>
      <c r="Y66" s="117"/>
      <c r="Z66" s="116"/>
      <c r="AA66" s="117"/>
      <c r="AB66" s="116"/>
      <c r="AC66" s="117"/>
      <c r="AD66" s="116"/>
      <c r="AE66" s="117"/>
      <c r="AF66" s="116"/>
      <c r="AG66" s="117"/>
      <c r="AH66" s="65"/>
      <c r="AI66" s="65"/>
      <c r="AJ66" s="65"/>
      <c r="AK66" s="71"/>
      <c r="AL66" s="65"/>
      <c r="AM66" s="65"/>
    </row>
    <row r="67" spans="1:39" ht="20.25" customHeight="1" x14ac:dyDescent="0.25">
      <c r="A67" s="65"/>
      <c r="B67" s="111" t="str">
        <f>VLOOKUP(B64,ESPECIFICACIONES[],1,FALSE)</f>
        <v>Solución R.A Básica</v>
      </c>
      <c r="C67" s="112"/>
      <c r="D67" s="113"/>
      <c r="E67" s="65"/>
      <c r="F67" s="65"/>
      <c r="G67" s="65"/>
      <c r="H67" s="65"/>
      <c r="I67" s="65" t="s">
        <v>8</v>
      </c>
      <c r="J67" s="114"/>
      <c r="K67" s="115"/>
      <c r="L67" s="114"/>
      <c r="M67" s="115"/>
      <c r="N67" s="65"/>
      <c r="O67" s="65"/>
      <c r="P67" s="116"/>
      <c r="Q67" s="117"/>
      <c r="R67" s="116"/>
      <c r="S67" s="117"/>
      <c r="T67" s="116"/>
      <c r="U67" s="117"/>
      <c r="V67" s="116"/>
      <c r="W67" s="117"/>
      <c r="X67" s="116"/>
      <c r="Y67" s="117"/>
      <c r="Z67" s="116"/>
      <c r="AA67" s="117"/>
      <c r="AB67" s="116"/>
      <c r="AC67" s="117"/>
      <c r="AD67" s="116"/>
      <c r="AE67" s="117"/>
      <c r="AF67" s="116"/>
      <c r="AG67" s="117"/>
      <c r="AH67" s="65"/>
      <c r="AI67" s="65"/>
      <c r="AJ67" s="65"/>
      <c r="AK67" s="71"/>
      <c r="AL67" s="65"/>
      <c r="AM67" s="65"/>
    </row>
    <row r="68" spans="1:39" ht="20.25" customHeight="1" x14ac:dyDescent="0.25">
      <c r="A68" s="65"/>
      <c r="B68" s="111" t="str">
        <f>VLOOKUP(B65,ESPECIFICACIONES[],1,FALSE)</f>
        <v>Solución R.A Básica</v>
      </c>
      <c r="C68" s="112"/>
      <c r="D68" s="113"/>
      <c r="E68" s="65"/>
      <c r="F68" s="65"/>
      <c r="G68" s="65"/>
      <c r="H68" s="65"/>
      <c r="I68" s="65" t="s">
        <v>8</v>
      </c>
      <c r="J68" s="114"/>
      <c r="K68" s="115"/>
      <c r="L68" s="114"/>
      <c r="M68" s="115"/>
      <c r="N68" s="65"/>
      <c r="O68" s="65"/>
      <c r="P68" s="116"/>
      <c r="Q68" s="117"/>
      <c r="R68" s="116"/>
      <c r="S68" s="117"/>
      <c r="T68" s="116"/>
      <c r="U68" s="117"/>
      <c r="V68" s="116"/>
      <c r="W68" s="117"/>
      <c r="X68" s="116"/>
      <c r="Y68" s="117"/>
      <c r="Z68" s="116"/>
      <c r="AA68" s="117"/>
      <c r="AB68" s="116"/>
      <c r="AC68" s="117"/>
      <c r="AD68" s="116"/>
      <c r="AE68" s="117"/>
      <c r="AF68" s="116"/>
      <c r="AG68" s="117"/>
      <c r="AH68" s="65"/>
      <c r="AI68" s="65"/>
      <c r="AJ68" s="65"/>
      <c r="AK68" s="71"/>
      <c r="AL68" s="65"/>
      <c r="AM68" s="65"/>
    </row>
    <row r="69" spans="1:39" ht="20.25" customHeight="1" x14ac:dyDescent="0.25">
      <c r="A69" s="65"/>
      <c r="B69" s="111" t="str">
        <f>VLOOKUP(B66,ESPECIFICACIONES[],1,FALSE)</f>
        <v>Solución R.A Básica</v>
      </c>
      <c r="C69" s="112"/>
      <c r="D69" s="113"/>
      <c r="E69" s="65"/>
      <c r="F69" s="65"/>
      <c r="G69" s="65"/>
      <c r="H69" s="65"/>
      <c r="I69" s="65" t="s">
        <v>8</v>
      </c>
      <c r="J69" s="114"/>
      <c r="K69" s="115"/>
      <c r="L69" s="114"/>
      <c r="M69" s="115"/>
      <c r="N69" s="65"/>
      <c r="O69" s="65"/>
      <c r="P69" s="116"/>
      <c r="Q69" s="117"/>
      <c r="R69" s="116"/>
      <c r="S69" s="117"/>
      <c r="T69" s="116"/>
      <c r="U69" s="117"/>
      <c r="V69" s="116"/>
      <c r="W69" s="117"/>
      <c r="X69" s="116"/>
      <c r="Y69" s="117"/>
      <c r="Z69" s="116"/>
      <c r="AA69" s="117"/>
      <c r="AB69" s="116"/>
      <c r="AC69" s="117"/>
      <c r="AD69" s="116"/>
      <c r="AE69" s="117"/>
      <c r="AF69" s="116"/>
      <c r="AG69" s="117"/>
      <c r="AH69" s="65"/>
      <c r="AI69" s="65"/>
      <c r="AJ69" s="65"/>
      <c r="AK69" s="71"/>
      <c r="AL69" s="65"/>
      <c r="AM69" s="65"/>
    </row>
    <row r="70" spans="1:39" ht="20.25" customHeight="1" x14ac:dyDescent="0.25">
      <c r="A70" s="65"/>
      <c r="B70" s="111" t="str">
        <f>VLOOKUP(B67,ESPECIFICACIONES[],1,FALSE)</f>
        <v>Solución R.A Básica</v>
      </c>
      <c r="C70" s="112"/>
      <c r="D70" s="113"/>
      <c r="E70" s="65"/>
      <c r="F70" s="65"/>
      <c r="G70" s="65"/>
      <c r="H70" s="65"/>
      <c r="I70" s="65" t="s">
        <v>8</v>
      </c>
      <c r="J70" s="114"/>
      <c r="K70" s="115"/>
      <c r="L70" s="114"/>
      <c r="M70" s="115"/>
      <c r="N70" s="65"/>
      <c r="O70" s="65"/>
      <c r="P70" s="116"/>
      <c r="Q70" s="117"/>
      <c r="R70" s="116"/>
      <c r="S70" s="117"/>
      <c r="T70" s="116"/>
      <c r="U70" s="117"/>
      <c r="V70" s="116"/>
      <c r="W70" s="117"/>
      <c r="X70" s="116"/>
      <c r="Y70" s="117"/>
      <c r="Z70" s="116"/>
      <c r="AA70" s="117"/>
      <c r="AB70" s="116"/>
      <c r="AC70" s="117"/>
      <c r="AD70" s="116"/>
      <c r="AE70" s="117"/>
      <c r="AF70" s="116"/>
      <c r="AG70" s="117"/>
      <c r="AH70" s="65"/>
      <c r="AI70" s="65"/>
      <c r="AJ70" s="65"/>
      <c r="AK70" s="71"/>
      <c r="AL70" s="65"/>
      <c r="AM70" s="65"/>
    </row>
    <row r="71" spans="1:39" ht="20.25" customHeight="1" x14ac:dyDescent="0.25">
      <c r="A71" s="65"/>
      <c r="B71" s="111" t="str">
        <f>VLOOKUP(B68,ESPECIFICACIONES[],1,FALSE)</f>
        <v>Solución R.A Básica</v>
      </c>
      <c r="C71" s="112"/>
      <c r="D71" s="113"/>
      <c r="E71" s="65"/>
      <c r="F71" s="65"/>
      <c r="G71" s="65"/>
      <c r="H71" s="65"/>
      <c r="I71" s="65" t="s">
        <v>8</v>
      </c>
      <c r="J71" s="114"/>
      <c r="K71" s="115"/>
      <c r="L71" s="114"/>
      <c r="M71" s="115"/>
      <c r="N71" s="65"/>
      <c r="O71" s="65"/>
      <c r="P71" s="116"/>
      <c r="Q71" s="117"/>
      <c r="R71" s="116"/>
      <c r="S71" s="117"/>
      <c r="T71" s="116"/>
      <c r="U71" s="117"/>
      <c r="V71" s="116"/>
      <c r="W71" s="117"/>
      <c r="X71" s="116"/>
      <c r="Y71" s="117"/>
      <c r="Z71" s="116"/>
      <c r="AA71" s="117"/>
      <c r="AB71" s="116"/>
      <c r="AC71" s="117"/>
      <c r="AD71" s="116"/>
      <c r="AE71" s="117"/>
      <c r="AF71" s="116"/>
      <c r="AG71" s="117"/>
      <c r="AH71" s="65"/>
      <c r="AI71" s="65"/>
      <c r="AJ71" s="65"/>
      <c r="AK71" s="71"/>
      <c r="AL71" s="65"/>
      <c r="AM71" s="65"/>
    </row>
    <row r="72" spans="1:39" ht="20.25" customHeight="1" x14ac:dyDescent="0.25">
      <c r="A72" s="65"/>
      <c r="B72" s="111" t="str">
        <f>VLOOKUP(B69,ESPECIFICACIONES[],1,FALSE)</f>
        <v>Solución R.A Básica</v>
      </c>
      <c r="C72" s="112"/>
      <c r="D72" s="113"/>
      <c r="E72" s="65"/>
      <c r="F72" s="65"/>
      <c r="G72" s="65"/>
      <c r="H72" s="65"/>
      <c r="I72" s="65" t="s">
        <v>8</v>
      </c>
      <c r="J72" s="114"/>
      <c r="K72" s="115"/>
      <c r="L72" s="114"/>
      <c r="M72" s="115"/>
      <c r="N72" s="65"/>
      <c r="O72" s="65"/>
      <c r="P72" s="116"/>
      <c r="Q72" s="117"/>
      <c r="R72" s="116"/>
      <c r="S72" s="117"/>
      <c r="T72" s="116"/>
      <c r="U72" s="117"/>
      <c r="V72" s="116"/>
      <c r="W72" s="117"/>
      <c r="X72" s="116"/>
      <c r="Y72" s="117"/>
      <c r="Z72" s="116"/>
      <c r="AA72" s="117"/>
      <c r="AB72" s="116"/>
      <c r="AC72" s="117"/>
      <c r="AD72" s="116"/>
      <c r="AE72" s="117"/>
      <c r="AF72" s="116"/>
      <c r="AG72" s="117"/>
      <c r="AH72" s="65"/>
      <c r="AI72" s="65"/>
      <c r="AJ72" s="65"/>
      <c r="AK72" s="71"/>
      <c r="AL72" s="65"/>
      <c r="AM72" s="65"/>
    </row>
    <row r="73" spans="1:39" ht="20.25" customHeight="1" x14ac:dyDescent="0.25">
      <c r="A73" s="65"/>
      <c r="B73" s="111" t="str">
        <f>VLOOKUP(B70,ESPECIFICACIONES[],1,FALSE)</f>
        <v>Solución R.A Básica</v>
      </c>
      <c r="C73" s="112"/>
      <c r="D73" s="113"/>
      <c r="E73" s="65"/>
      <c r="F73" s="65"/>
      <c r="G73" s="65"/>
      <c r="H73" s="65"/>
      <c r="I73" s="65" t="s">
        <v>8</v>
      </c>
      <c r="J73" s="114"/>
      <c r="K73" s="115"/>
      <c r="L73" s="114"/>
      <c r="M73" s="115"/>
      <c r="N73" s="65"/>
      <c r="O73" s="65"/>
      <c r="P73" s="116"/>
      <c r="Q73" s="117"/>
      <c r="R73" s="116"/>
      <c r="S73" s="117"/>
      <c r="T73" s="116"/>
      <c r="U73" s="117"/>
      <c r="V73" s="116"/>
      <c r="W73" s="117"/>
      <c r="X73" s="116"/>
      <c r="Y73" s="117"/>
      <c r="Z73" s="116"/>
      <c r="AA73" s="117"/>
      <c r="AB73" s="116"/>
      <c r="AC73" s="117"/>
      <c r="AD73" s="116"/>
      <c r="AE73" s="117"/>
      <c r="AF73" s="116"/>
      <c r="AG73" s="117"/>
      <c r="AH73" s="65"/>
      <c r="AI73" s="65"/>
      <c r="AJ73" s="65"/>
      <c r="AK73" s="71"/>
      <c r="AL73" s="65"/>
      <c r="AM73" s="65"/>
    </row>
    <row r="74" spans="1:39" ht="20.25" customHeight="1" x14ac:dyDescent="0.25">
      <c r="A74" s="65"/>
      <c r="B74" s="111" t="str">
        <f>VLOOKUP(B71,ESPECIFICACIONES[],1,FALSE)</f>
        <v>Solución R.A Básica</v>
      </c>
      <c r="C74" s="112"/>
      <c r="D74" s="113"/>
      <c r="E74" s="65"/>
      <c r="F74" s="65"/>
      <c r="G74" s="65"/>
      <c r="H74" s="65"/>
      <c r="I74" s="65" t="s">
        <v>8</v>
      </c>
      <c r="J74" s="114"/>
      <c r="K74" s="115"/>
      <c r="L74" s="114"/>
      <c r="M74" s="115"/>
      <c r="N74" s="65"/>
      <c r="O74" s="65"/>
      <c r="P74" s="116"/>
      <c r="Q74" s="117"/>
      <c r="R74" s="116"/>
      <c r="S74" s="117"/>
      <c r="T74" s="116"/>
      <c r="U74" s="117"/>
      <c r="V74" s="116"/>
      <c r="W74" s="117"/>
      <c r="X74" s="116"/>
      <c r="Y74" s="117"/>
      <c r="Z74" s="116"/>
      <c r="AA74" s="117"/>
      <c r="AB74" s="116"/>
      <c r="AC74" s="117"/>
      <c r="AD74" s="116"/>
      <c r="AE74" s="117"/>
      <c r="AF74" s="116"/>
      <c r="AG74" s="117"/>
      <c r="AH74" s="65"/>
      <c r="AI74" s="65"/>
      <c r="AJ74" s="65"/>
      <c r="AK74" s="71"/>
      <c r="AL74" s="65"/>
      <c r="AM74" s="65"/>
    </row>
    <row r="75" spans="1:39" ht="20.25" customHeight="1" x14ac:dyDescent="0.25">
      <c r="A75" s="65"/>
      <c r="B75" s="111" t="str">
        <f>VLOOKUP(B72,ESPECIFICACIONES[],1,FALSE)</f>
        <v>Solución R.A Básica</v>
      </c>
      <c r="C75" s="112"/>
      <c r="D75" s="113"/>
      <c r="E75" s="65"/>
      <c r="F75" s="65"/>
      <c r="G75" s="65"/>
      <c r="H75" s="65"/>
      <c r="I75" s="65" t="s">
        <v>8</v>
      </c>
      <c r="J75" s="114"/>
      <c r="K75" s="115"/>
      <c r="L75" s="114"/>
      <c r="M75" s="115"/>
      <c r="N75" s="65"/>
      <c r="O75" s="65"/>
      <c r="P75" s="116"/>
      <c r="Q75" s="117"/>
      <c r="R75" s="116"/>
      <c r="S75" s="117"/>
      <c r="T75" s="116"/>
      <c r="U75" s="117"/>
      <c r="V75" s="116"/>
      <c r="W75" s="117"/>
      <c r="X75" s="116"/>
      <c r="Y75" s="117"/>
      <c r="Z75" s="116"/>
      <c r="AA75" s="117"/>
      <c r="AB75" s="116"/>
      <c r="AC75" s="117"/>
      <c r="AD75" s="116"/>
      <c r="AE75" s="117"/>
      <c r="AF75" s="116"/>
      <c r="AG75" s="117"/>
      <c r="AH75" s="65"/>
      <c r="AI75" s="65"/>
      <c r="AJ75" s="65"/>
      <c r="AK75" s="71"/>
      <c r="AL75" s="65"/>
      <c r="AM75" s="65"/>
    </row>
    <row r="76" spans="1:39" ht="20.25" customHeight="1" x14ac:dyDescent="0.25">
      <c r="A76" s="65"/>
      <c r="B76" s="111" t="str">
        <f>VLOOKUP(B73,ESPECIFICACIONES[],1,FALSE)</f>
        <v>Solución R.A Básica</v>
      </c>
      <c r="C76" s="112"/>
      <c r="D76" s="113"/>
      <c r="E76" s="65"/>
      <c r="F76" s="65"/>
      <c r="G76" s="65"/>
      <c r="H76" s="65"/>
      <c r="I76" s="65" t="s">
        <v>8</v>
      </c>
      <c r="J76" s="114"/>
      <c r="K76" s="115"/>
      <c r="L76" s="114"/>
      <c r="M76" s="115"/>
      <c r="N76" s="65"/>
      <c r="O76" s="65"/>
      <c r="P76" s="116"/>
      <c r="Q76" s="117"/>
      <c r="R76" s="116"/>
      <c r="S76" s="117"/>
      <c r="T76" s="116"/>
      <c r="U76" s="117"/>
      <c r="V76" s="116"/>
      <c r="W76" s="117"/>
      <c r="X76" s="116"/>
      <c r="Y76" s="117"/>
      <c r="Z76" s="116"/>
      <c r="AA76" s="117"/>
      <c r="AB76" s="116"/>
      <c r="AC76" s="117"/>
      <c r="AD76" s="116"/>
      <c r="AE76" s="117"/>
      <c r="AF76" s="116"/>
      <c r="AG76" s="117"/>
      <c r="AH76" s="65"/>
      <c r="AI76" s="65"/>
      <c r="AJ76" s="65"/>
      <c r="AK76" s="71"/>
      <c r="AL76" s="65"/>
      <c r="AM76" s="65"/>
    </row>
    <row r="77" spans="1:39" ht="20.25" customHeight="1" x14ac:dyDescent="0.25">
      <c r="A77" s="65"/>
      <c r="B77" s="111" t="str">
        <f>VLOOKUP(B74,ESPECIFICACIONES[],1,FALSE)</f>
        <v>Solución R.A Básica</v>
      </c>
      <c r="C77" s="112"/>
      <c r="D77" s="113"/>
      <c r="E77" s="65"/>
      <c r="F77" s="65"/>
      <c r="G77" s="65"/>
      <c r="H77" s="65"/>
      <c r="I77" s="65" t="s">
        <v>8</v>
      </c>
      <c r="J77" s="114"/>
      <c r="K77" s="115"/>
      <c r="L77" s="114"/>
      <c r="M77" s="115"/>
      <c r="N77" s="65"/>
      <c r="O77" s="65"/>
      <c r="P77" s="116"/>
      <c r="Q77" s="117"/>
      <c r="R77" s="116"/>
      <c r="S77" s="117"/>
      <c r="T77" s="116"/>
      <c r="U77" s="117"/>
      <c r="V77" s="116"/>
      <c r="W77" s="117"/>
      <c r="X77" s="116"/>
      <c r="Y77" s="117"/>
      <c r="Z77" s="116"/>
      <c r="AA77" s="117"/>
      <c r="AB77" s="116"/>
      <c r="AC77" s="117"/>
      <c r="AD77" s="116"/>
      <c r="AE77" s="117"/>
      <c r="AF77" s="116"/>
      <c r="AG77" s="117"/>
      <c r="AH77" s="65"/>
      <c r="AI77" s="65"/>
      <c r="AJ77" s="65"/>
      <c r="AK77" s="71"/>
      <c r="AL77" s="65"/>
      <c r="AM77" s="65"/>
    </row>
    <row r="78" spans="1:39" ht="20.25" customHeight="1" x14ac:dyDescent="0.25">
      <c r="A78" s="65"/>
      <c r="B78" s="111" t="str">
        <f>VLOOKUP(B75,ESPECIFICACIONES[],1,FALSE)</f>
        <v>Solución R.A Básica</v>
      </c>
      <c r="C78" s="112"/>
      <c r="D78" s="113"/>
      <c r="E78" s="65"/>
      <c r="F78" s="65"/>
      <c r="G78" s="65"/>
      <c r="H78" s="65"/>
      <c r="I78" s="65" t="s">
        <v>8</v>
      </c>
      <c r="J78" s="114"/>
      <c r="K78" s="115"/>
      <c r="L78" s="114"/>
      <c r="M78" s="115"/>
      <c r="N78" s="65"/>
      <c r="O78" s="65"/>
      <c r="P78" s="116"/>
      <c r="Q78" s="117"/>
      <c r="R78" s="116"/>
      <c r="S78" s="117"/>
      <c r="T78" s="116"/>
      <c r="U78" s="117"/>
      <c r="V78" s="116"/>
      <c r="W78" s="117"/>
      <c r="X78" s="116"/>
      <c r="Y78" s="117"/>
      <c r="Z78" s="116"/>
      <c r="AA78" s="117"/>
      <c r="AB78" s="116"/>
      <c r="AC78" s="117"/>
      <c r="AD78" s="116"/>
      <c r="AE78" s="117"/>
      <c r="AF78" s="116"/>
      <c r="AG78" s="117"/>
      <c r="AH78" s="65"/>
      <c r="AI78" s="65"/>
      <c r="AJ78" s="65"/>
      <c r="AK78" s="71"/>
      <c r="AL78" s="65"/>
      <c r="AM78" s="65"/>
    </row>
    <row r="79" spans="1:39" ht="20.25" customHeight="1" x14ac:dyDescent="0.25">
      <c r="A79" s="65"/>
      <c r="B79" s="111" t="str">
        <f>VLOOKUP(B76,ESPECIFICACIONES[],1,FALSE)</f>
        <v>Solución R.A Básica</v>
      </c>
      <c r="C79" s="112"/>
      <c r="D79" s="113"/>
      <c r="E79" s="65"/>
      <c r="F79" s="65"/>
      <c r="G79" s="65"/>
      <c r="H79" s="65"/>
      <c r="I79" s="65" t="s">
        <v>8</v>
      </c>
      <c r="J79" s="114"/>
      <c r="K79" s="115"/>
      <c r="L79" s="114"/>
      <c r="M79" s="115"/>
      <c r="N79" s="65"/>
      <c r="O79" s="65"/>
      <c r="P79" s="116"/>
      <c r="Q79" s="117"/>
      <c r="R79" s="116"/>
      <c r="S79" s="117"/>
      <c r="T79" s="116"/>
      <c r="U79" s="117"/>
      <c r="V79" s="116"/>
      <c r="W79" s="117"/>
      <c r="X79" s="116"/>
      <c r="Y79" s="117"/>
      <c r="Z79" s="116"/>
      <c r="AA79" s="117"/>
      <c r="AB79" s="116"/>
      <c r="AC79" s="117"/>
      <c r="AD79" s="116"/>
      <c r="AE79" s="117"/>
      <c r="AF79" s="116"/>
      <c r="AG79" s="117"/>
      <c r="AH79" s="65"/>
      <c r="AI79" s="65"/>
      <c r="AJ79" s="65"/>
      <c r="AK79" s="71"/>
      <c r="AL79" s="65"/>
      <c r="AM79" s="65"/>
    </row>
    <row r="80" spans="1:39" ht="20.25" customHeight="1" x14ac:dyDescent="0.25">
      <c r="A80" s="65"/>
      <c r="B80" s="111" t="str">
        <f>VLOOKUP(B77,ESPECIFICACIONES[],1,FALSE)</f>
        <v>Solución R.A Básica</v>
      </c>
      <c r="C80" s="112"/>
      <c r="D80" s="113"/>
      <c r="E80" s="65"/>
      <c r="F80" s="65"/>
      <c r="G80" s="65"/>
      <c r="H80" s="65"/>
      <c r="I80" s="65" t="s">
        <v>8</v>
      </c>
      <c r="J80" s="114"/>
      <c r="K80" s="115"/>
      <c r="L80" s="114"/>
      <c r="M80" s="115"/>
      <c r="N80" s="65"/>
      <c r="O80" s="65"/>
      <c r="P80" s="116"/>
      <c r="Q80" s="117"/>
      <c r="R80" s="116"/>
      <c r="S80" s="117"/>
      <c r="T80" s="116"/>
      <c r="U80" s="117"/>
      <c r="V80" s="116"/>
      <c r="W80" s="117"/>
      <c r="X80" s="116"/>
      <c r="Y80" s="117"/>
      <c r="Z80" s="116"/>
      <c r="AA80" s="117"/>
      <c r="AB80" s="116"/>
      <c r="AC80" s="117"/>
      <c r="AD80" s="116"/>
      <c r="AE80" s="117"/>
      <c r="AF80" s="116"/>
      <c r="AG80" s="117"/>
      <c r="AH80" s="65"/>
      <c r="AI80" s="65"/>
      <c r="AJ80" s="65"/>
      <c r="AK80" s="71"/>
      <c r="AL80" s="65"/>
      <c r="AM80" s="65"/>
    </row>
    <row r="81" spans="1:39" ht="20.25" customHeight="1" x14ac:dyDescent="0.25">
      <c r="A81" s="65"/>
      <c r="B81" s="111" t="str">
        <f>VLOOKUP(B78,ESPECIFICACIONES[],1,FALSE)</f>
        <v>Solución R.A Básica</v>
      </c>
      <c r="C81" s="112"/>
      <c r="D81" s="113"/>
      <c r="E81" s="65"/>
      <c r="F81" s="65"/>
      <c r="G81" s="65"/>
      <c r="H81" s="65"/>
      <c r="I81" s="65" t="s">
        <v>8</v>
      </c>
      <c r="J81" s="114"/>
      <c r="K81" s="115"/>
      <c r="L81" s="114"/>
      <c r="M81" s="115"/>
      <c r="N81" s="65"/>
      <c r="O81" s="65"/>
      <c r="P81" s="116"/>
      <c r="Q81" s="117"/>
      <c r="R81" s="116"/>
      <c r="S81" s="117"/>
      <c r="T81" s="116"/>
      <c r="U81" s="117"/>
      <c r="V81" s="116"/>
      <c r="W81" s="117"/>
      <c r="X81" s="116"/>
      <c r="Y81" s="117"/>
      <c r="Z81" s="116"/>
      <c r="AA81" s="117"/>
      <c r="AB81" s="116"/>
      <c r="AC81" s="117"/>
      <c r="AD81" s="116"/>
      <c r="AE81" s="117"/>
      <c r="AF81" s="116"/>
      <c r="AG81" s="117"/>
      <c r="AH81" s="65"/>
      <c r="AI81" s="65"/>
      <c r="AJ81" s="65"/>
      <c r="AK81" s="71"/>
      <c r="AL81" s="65"/>
      <c r="AM81" s="65"/>
    </row>
    <row r="82" spans="1:39" ht="20.25" customHeight="1" x14ac:dyDescent="0.25">
      <c r="A82" s="65"/>
      <c r="B82" s="111" t="str">
        <f>VLOOKUP(B79,ESPECIFICACIONES[],1,FALSE)</f>
        <v>Solución R.A Básica</v>
      </c>
      <c r="C82" s="112"/>
      <c r="D82" s="113"/>
      <c r="E82" s="65"/>
      <c r="F82" s="65"/>
      <c r="G82" s="65"/>
      <c r="H82" s="65"/>
      <c r="I82" s="65" t="s">
        <v>8</v>
      </c>
      <c r="J82" s="114"/>
      <c r="K82" s="115"/>
      <c r="L82" s="114"/>
      <c r="M82" s="115"/>
      <c r="N82" s="65"/>
      <c r="O82" s="65"/>
      <c r="P82" s="116"/>
      <c r="Q82" s="117"/>
      <c r="R82" s="116"/>
      <c r="S82" s="117"/>
      <c r="T82" s="116"/>
      <c r="U82" s="117"/>
      <c r="V82" s="116"/>
      <c r="W82" s="117"/>
      <c r="X82" s="116"/>
      <c r="Y82" s="117"/>
      <c r="Z82" s="116"/>
      <c r="AA82" s="117"/>
      <c r="AB82" s="116"/>
      <c r="AC82" s="117"/>
      <c r="AD82" s="116"/>
      <c r="AE82" s="117"/>
      <c r="AF82" s="116"/>
      <c r="AG82" s="117"/>
      <c r="AH82" s="65"/>
      <c r="AI82" s="65"/>
      <c r="AJ82" s="65"/>
      <c r="AK82" s="71"/>
      <c r="AL82" s="65"/>
      <c r="AM82" s="65"/>
    </row>
    <row r="83" spans="1:39" ht="20.25" customHeight="1" x14ac:dyDescent="0.25">
      <c r="A83" s="65"/>
      <c r="B83" s="111" t="str">
        <f>VLOOKUP(B80,ESPECIFICACIONES[],1,FALSE)</f>
        <v>Solución R.A Básica</v>
      </c>
      <c r="C83" s="112"/>
      <c r="D83" s="113"/>
      <c r="E83" s="65"/>
      <c r="F83" s="65"/>
      <c r="G83" s="65"/>
      <c r="H83" s="65"/>
      <c r="I83" s="65" t="s">
        <v>8</v>
      </c>
      <c r="J83" s="114"/>
      <c r="K83" s="115"/>
      <c r="L83" s="114"/>
      <c r="M83" s="115"/>
      <c r="N83" s="65"/>
      <c r="O83" s="65"/>
      <c r="P83" s="116"/>
      <c r="Q83" s="117"/>
      <c r="R83" s="116"/>
      <c r="S83" s="117"/>
      <c r="T83" s="116"/>
      <c r="U83" s="117"/>
      <c r="V83" s="116"/>
      <c r="W83" s="117"/>
      <c r="X83" s="116"/>
      <c r="Y83" s="117"/>
      <c r="Z83" s="116"/>
      <c r="AA83" s="117"/>
      <c r="AB83" s="116"/>
      <c r="AC83" s="117"/>
      <c r="AD83" s="116"/>
      <c r="AE83" s="117"/>
      <c r="AF83" s="116"/>
      <c r="AG83" s="117"/>
      <c r="AH83" s="65"/>
      <c r="AI83" s="65"/>
      <c r="AJ83" s="65"/>
      <c r="AK83" s="71"/>
      <c r="AL83" s="65"/>
      <c r="AM83" s="65"/>
    </row>
    <row r="84" spans="1:39" ht="20.25" customHeight="1" x14ac:dyDescent="0.25">
      <c r="A84" s="65"/>
      <c r="B84" s="111" t="str">
        <f>VLOOKUP(B81,ESPECIFICACIONES[],1,FALSE)</f>
        <v>Solución R.A Básica</v>
      </c>
      <c r="C84" s="112"/>
      <c r="D84" s="113"/>
      <c r="E84" s="65"/>
      <c r="F84" s="65"/>
      <c r="G84" s="65"/>
      <c r="H84" s="65"/>
      <c r="I84" s="65" t="s">
        <v>8</v>
      </c>
      <c r="J84" s="114"/>
      <c r="K84" s="115"/>
      <c r="L84" s="114"/>
      <c r="M84" s="115"/>
      <c r="N84" s="65"/>
      <c r="O84" s="65"/>
      <c r="P84" s="116"/>
      <c r="Q84" s="117"/>
      <c r="R84" s="116"/>
      <c r="S84" s="117"/>
      <c r="T84" s="116"/>
      <c r="U84" s="117"/>
      <c r="V84" s="116"/>
      <c r="W84" s="117"/>
      <c r="X84" s="116"/>
      <c r="Y84" s="117"/>
      <c r="Z84" s="116"/>
      <c r="AA84" s="117"/>
      <c r="AB84" s="116"/>
      <c r="AC84" s="117"/>
      <c r="AD84" s="116"/>
      <c r="AE84" s="117"/>
      <c r="AF84" s="116"/>
      <c r="AG84" s="117"/>
      <c r="AH84" s="65"/>
      <c r="AI84" s="65"/>
      <c r="AJ84" s="65"/>
      <c r="AK84" s="71"/>
      <c r="AL84" s="65"/>
      <c r="AM84" s="65"/>
    </row>
    <row r="85" spans="1:39" ht="20.25" customHeight="1" x14ac:dyDescent="0.25">
      <c r="A85" s="65"/>
      <c r="B85" s="111" t="str">
        <f>VLOOKUP(B82,ESPECIFICACIONES[],1,FALSE)</f>
        <v>Solución R.A Básica</v>
      </c>
      <c r="C85" s="112"/>
      <c r="D85" s="113"/>
      <c r="E85" s="65"/>
      <c r="F85" s="65"/>
      <c r="G85" s="65"/>
      <c r="H85" s="65"/>
      <c r="I85" s="65" t="s">
        <v>8</v>
      </c>
      <c r="J85" s="114"/>
      <c r="K85" s="115"/>
      <c r="L85" s="114"/>
      <c r="M85" s="115"/>
      <c r="N85" s="65"/>
      <c r="O85" s="65"/>
      <c r="P85" s="116"/>
      <c r="Q85" s="117"/>
      <c r="R85" s="116"/>
      <c r="S85" s="117"/>
      <c r="T85" s="116"/>
      <c r="U85" s="117"/>
      <c r="V85" s="116"/>
      <c r="W85" s="117"/>
      <c r="X85" s="116"/>
      <c r="Y85" s="117"/>
      <c r="Z85" s="116"/>
      <c r="AA85" s="117"/>
      <c r="AB85" s="116"/>
      <c r="AC85" s="117"/>
      <c r="AD85" s="116"/>
      <c r="AE85" s="117"/>
      <c r="AF85" s="116"/>
      <c r="AG85" s="117"/>
      <c r="AH85" s="65"/>
      <c r="AI85" s="65"/>
      <c r="AJ85" s="65"/>
      <c r="AK85" s="71"/>
      <c r="AL85" s="65"/>
      <c r="AM85" s="65"/>
    </row>
    <row r="86" spans="1:39" ht="20.25" customHeight="1" x14ac:dyDescent="0.25">
      <c r="A86" s="65"/>
      <c r="B86" s="111" t="str">
        <f>VLOOKUP(B83,ESPECIFICACIONES[],1,FALSE)</f>
        <v>Solución R.A Básica</v>
      </c>
      <c r="C86" s="112"/>
      <c r="D86" s="113"/>
      <c r="E86" s="65"/>
      <c r="F86" s="65"/>
      <c r="G86" s="65"/>
      <c r="H86" s="65"/>
      <c r="I86" s="65" t="s">
        <v>8</v>
      </c>
      <c r="J86" s="114"/>
      <c r="K86" s="115"/>
      <c r="L86" s="114"/>
      <c r="M86" s="115"/>
      <c r="N86" s="65"/>
      <c r="O86" s="65"/>
      <c r="P86" s="116"/>
      <c r="Q86" s="117"/>
      <c r="R86" s="116"/>
      <c r="S86" s="117"/>
      <c r="T86" s="116"/>
      <c r="U86" s="117"/>
      <c r="V86" s="116"/>
      <c r="W86" s="117"/>
      <c r="X86" s="116"/>
      <c r="Y86" s="117"/>
      <c r="Z86" s="116"/>
      <c r="AA86" s="117"/>
      <c r="AB86" s="116"/>
      <c r="AC86" s="117"/>
      <c r="AD86" s="116"/>
      <c r="AE86" s="117"/>
      <c r="AF86" s="116"/>
      <c r="AG86" s="117"/>
      <c r="AH86" s="65"/>
      <c r="AI86" s="65"/>
      <c r="AJ86" s="65"/>
      <c r="AK86" s="71"/>
      <c r="AL86" s="65"/>
      <c r="AM86" s="65"/>
    </row>
    <row r="87" spans="1:39" ht="20.25" customHeight="1" x14ac:dyDescent="0.25">
      <c r="A87" s="65"/>
      <c r="B87" s="111" t="str">
        <f>VLOOKUP(B84,ESPECIFICACIONES[],1,FALSE)</f>
        <v>Solución R.A Básica</v>
      </c>
      <c r="C87" s="112"/>
      <c r="D87" s="113"/>
      <c r="E87" s="65"/>
      <c r="F87" s="65"/>
      <c r="G87" s="65"/>
      <c r="H87" s="65"/>
      <c r="I87" s="65" t="s">
        <v>8</v>
      </c>
      <c r="J87" s="114"/>
      <c r="K87" s="115"/>
      <c r="L87" s="114"/>
      <c r="M87" s="115"/>
      <c r="N87" s="65"/>
      <c r="O87" s="65"/>
      <c r="P87" s="116"/>
      <c r="Q87" s="117"/>
      <c r="R87" s="116"/>
      <c r="S87" s="117"/>
      <c r="T87" s="116"/>
      <c r="U87" s="117"/>
      <c r="V87" s="116"/>
      <c r="W87" s="117"/>
      <c r="X87" s="116"/>
      <c r="Y87" s="117"/>
      <c r="Z87" s="116"/>
      <c r="AA87" s="117"/>
      <c r="AB87" s="116"/>
      <c r="AC87" s="117"/>
      <c r="AD87" s="116"/>
      <c r="AE87" s="117"/>
      <c r="AF87" s="116"/>
      <c r="AG87" s="117"/>
      <c r="AH87" s="65"/>
      <c r="AI87" s="65"/>
      <c r="AJ87" s="65"/>
      <c r="AK87" s="71"/>
      <c r="AL87" s="65"/>
      <c r="AM87" s="65"/>
    </row>
    <row r="88" spans="1:39" ht="20.25" customHeight="1" x14ac:dyDescent="0.25">
      <c r="A88" s="65"/>
      <c r="B88" s="111" t="str">
        <f>VLOOKUP(B85,ESPECIFICACIONES[],1,FALSE)</f>
        <v>Solución R.A Básica</v>
      </c>
      <c r="C88" s="112"/>
      <c r="D88" s="113"/>
      <c r="E88" s="65"/>
      <c r="F88" s="65"/>
      <c r="G88" s="65"/>
      <c r="H88" s="65"/>
      <c r="I88" s="65" t="s">
        <v>8</v>
      </c>
      <c r="J88" s="114"/>
      <c r="K88" s="115"/>
      <c r="L88" s="114"/>
      <c r="M88" s="115"/>
      <c r="N88" s="65"/>
      <c r="O88" s="65"/>
      <c r="P88" s="116"/>
      <c r="Q88" s="117"/>
      <c r="R88" s="116"/>
      <c r="S88" s="117"/>
      <c r="T88" s="116"/>
      <c r="U88" s="117"/>
      <c r="V88" s="116"/>
      <c r="W88" s="117"/>
      <c r="X88" s="116"/>
      <c r="Y88" s="117"/>
      <c r="Z88" s="116"/>
      <c r="AA88" s="117"/>
      <c r="AB88" s="116"/>
      <c r="AC88" s="117"/>
      <c r="AD88" s="116"/>
      <c r="AE88" s="117"/>
      <c r="AF88" s="116"/>
      <c r="AG88" s="117"/>
      <c r="AH88" s="65"/>
      <c r="AI88" s="65"/>
      <c r="AJ88" s="65"/>
      <c r="AK88" s="71"/>
      <c r="AL88" s="65"/>
      <c r="AM88" s="65"/>
    </row>
    <row r="89" spans="1:39" ht="20.25" customHeight="1" x14ac:dyDescent="0.25">
      <c r="A89" s="65"/>
      <c r="B89" s="111" t="str">
        <f>VLOOKUP(B86,ESPECIFICACIONES[],1,FALSE)</f>
        <v>Solución R.A Básica</v>
      </c>
      <c r="C89" s="112"/>
      <c r="D89" s="113"/>
      <c r="E89" s="65"/>
      <c r="F89" s="65"/>
      <c r="G89" s="65"/>
      <c r="H89" s="65"/>
      <c r="I89" s="65" t="s">
        <v>8</v>
      </c>
      <c r="J89" s="114"/>
      <c r="K89" s="115"/>
      <c r="L89" s="114"/>
      <c r="M89" s="115"/>
      <c r="N89" s="65"/>
      <c r="O89" s="65"/>
      <c r="P89" s="116"/>
      <c r="Q89" s="117"/>
      <c r="R89" s="116"/>
      <c r="S89" s="117"/>
      <c r="T89" s="116"/>
      <c r="U89" s="117"/>
      <c r="V89" s="116"/>
      <c r="W89" s="117"/>
      <c r="X89" s="116"/>
      <c r="Y89" s="117"/>
      <c r="Z89" s="116"/>
      <c r="AA89" s="117"/>
      <c r="AB89" s="116"/>
      <c r="AC89" s="117"/>
      <c r="AD89" s="116"/>
      <c r="AE89" s="117"/>
      <c r="AF89" s="116"/>
      <c r="AG89" s="117"/>
      <c r="AH89" s="65"/>
      <c r="AI89" s="65"/>
      <c r="AJ89" s="65"/>
      <c r="AK89" s="71"/>
      <c r="AL89" s="65"/>
      <c r="AM89" s="65"/>
    </row>
    <row r="90" spans="1:39" ht="20.25" customHeight="1" x14ac:dyDescent="0.25">
      <c r="A90" s="65"/>
      <c r="B90" s="111" t="str">
        <f>VLOOKUP(B87,ESPECIFICACIONES[],1,FALSE)</f>
        <v>Solución R.A Básica</v>
      </c>
      <c r="C90" s="112"/>
      <c r="D90" s="113"/>
      <c r="E90" s="65"/>
      <c r="F90" s="65"/>
      <c r="G90" s="65"/>
      <c r="H90" s="65"/>
      <c r="I90" s="65" t="s">
        <v>8</v>
      </c>
      <c r="J90" s="114"/>
      <c r="K90" s="115"/>
      <c r="L90" s="114"/>
      <c r="M90" s="115"/>
      <c r="N90" s="65"/>
      <c r="O90" s="65"/>
      <c r="P90" s="116"/>
      <c r="Q90" s="117"/>
      <c r="R90" s="116"/>
      <c r="S90" s="117"/>
      <c r="T90" s="116"/>
      <c r="U90" s="117"/>
      <c r="V90" s="116"/>
      <c r="W90" s="117"/>
      <c r="X90" s="116"/>
      <c r="Y90" s="117"/>
      <c r="Z90" s="116"/>
      <c r="AA90" s="117"/>
      <c r="AB90" s="116"/>
      <c r="AC90" s="117"/>
      <c r="AD90" s="116"/>
      <c r="AE90" s="117"/>
      <c r="AF90" s="116"/>
      <c r="AG90" s="117"/>
      <c r="AH90" s="65"/>
      <c r="AI90" s="65"/>
      <c r="AJ90" s="65"/>
      <c r="AK90" s="71"/>
      <c r="AL90" s="65"/>
      <c r="AM90" s="65"/>
    </row>
    <row r="91" spans="1:39" ht="20.25" customHeight="1" x14ac:dyDescent="0.25">
      <c r="A91" s="65"/>
      <c r="B91" s="111" t="str">
        <f>VLOOKUP(B88,ESPECIFICACIONES[],1,FALSE)</f>
        <v>Solución R.A Básica</v>
      </c>
      <c r="C91" s="112"/>
      <c r="D91" s="113"/>
      <c r="E91" s="65"/>
      <c r="F91" s="65"/>
      <c r="G91" s="65"/>
      <c r="H91" s="65"/>
      <c r="I91" s="65" t="s">
        <v>8</v>
      </c>
      <c r="J91" s="114"/>
      <c r="K91" s="115"/>
      <c r="L91" s="114"/>
      <c r="M91" s="115"/>
      <c r="N91" s="65"/>
      <c r="O91" s="65"/>
      <c r="P91" s="116"/>
      <c r="Q91" s="117"/>
      <c r="R91" s="116"/>
      <c r="S91" s="117"/>
      <c r="T91" s="116"/>
      <c r="U91" s="117"/>
      <c r="V91" s="116"/>
      <c r="W91" s="117"/>
      <c r="X91" s="116"/>
      <c r="Y91" s="117"/>
      <c r="Z91" s="116"/>
      <c r="AA91" s="117"/>
      <c r="AB91" s="116"/>
      <c r="AC91" s="117"/>
      <c r="AD91" s="116"/>
      <c r="AE91" s="117"/>
      <c r="AF91" s="116"/>
      <c r="AG91" s="117"/>
      <c r="AH91" s="65"/>
      <c r="AI91" s="65"/>
      <c r="AJ91" s="65"/>
      <c r="AK91" s="71"/>
      <c r="AL91" s="65"/>
      <c r="AM91" s="65"/>
    </row>
    <row r="92" spans="1:39" ht="20.25" customHeight="1" x14ac:dyDescent="0.25">
      <c r="A92" s="65"/>
      <c r="B92" s="111" t="str">
        <f>VLOOKUP(B89,ESPECIFICACIONES[],1,FALSE)</f>
        <v>Solución R.A Básica</v>
      </c>
      <c r="C92" s="112"/>
      <c r="D92" s="113"/>
      <c r="E92" s="65"/>
      <c r="F92" s="65"/>
      <c r="G92" s="65"/>
      <c r="H92" s="65"/>
      <c r="I92" s="65" t="s">
        <v>8</v>
      </c>
      <c r="J92" s="114"/>
      <c r="K92" s="115"/>
      <c r="L92" s="114"/>
      <c r="M92" s="115"/>
      <c r="N92" s="65"/>
      <c r="O92" s="65"/>
      <c r="P92" s="116"/>
      <c r="Q92" s="117"/>
      <c r="R92" s="116"/>
      <c r="S92" s="117"/>
      <c r="T92" s="116"/>
      <c r="U92" s="117"/>
      <c r="V92" s="116"/>
      <c r="W92" s="117"/>
      <c r="X92" s="116"/>
      <c r="Y92" s="117"/>
      <c r="Z92" s="116"/>
      <c r="AA92" s="117"/>
      <c r="AB92" s="116"/>
      <c r="AC92" s="117"/>
      <c r="AD92" s="116"/>
      <c r="AE92" s="117"/>
      <c r="AF92" s="116"/>
      <c r="AG92" s="117"/>
      <c r="AH92" s="65"/>
      <c r="AI92" s="65"/>
      <c r="AJ92" s="65"/>
      <c r="AK92" s="71"/>
      <c r="AL92" s="65"/>
      <c r="AM92" s="65"/>
    </row>
    <row r="93" spans="1:39" ht="20.25" customHeight="1" x14ac:dyDescent="0.25">
      <c r="A93" s="65"/>
      <c r="B93" s="111" t="str">
        <f>VLOOKUP(B90,ESPECIFICACIONES[],1,FALSE)</f>
        <v>Solución R.A Básica</v>
      </c>
      <c r="C93" s="112"/>
      <c r="D93" s="113"/>
      <c r="E93" s="65"/>
      <c r="F93" s="65"/>
      <c r="G93" s="65"/>
      <c r="H93" s="65"/>
      <c r="I93" s="65" t="s">
        <v>8</v>
      </c>
      <c r="J93" s="114"/>
      <c r="K93" s="115"/>
      <c r="L93" s="114"/>
      <c r="M93" s="115"/>
      <c r="N93" s="65"/>
      <c r="O93" s="65"/>
      <c r="P93" s="116"/>
      <c r="Q93" s="117"/>
      <c r="R93" s="116"/>
      <c r="S93" s="117"/>
      <c r="T93" s="116"/>
      <c r="U93" s="117"/>
      <c r="V93" s="116"/>
      <c r="W93" s="117"/>
      <c r="X93" s="116"/>
      <c r="Y93" s="117"/>
      <c r="Z93" s="116"/>
      <c r="AA93" s="117"/>
      <c r="AB93" s="116"/>
      <c r="AC93" s="117"/>
      <c r="AD93" s="116"/>
      <c r="AE93" s="117"/>
      <c r="AF93" s="116"/>
      <c r="AG93" s="117"/>
      <c r="AH93" s="65"/>
      <c r="AI93" s="65"/>
      <c r="AJ93" s="65"/>
      <c r="AK93" s="71"/>
      <c r="AL93" s="65"/>
      <c r="AM93" s="65"/>
    </row>
    <row r="94" spans="1:39" ht="20.25" customHeight="1" x14ac:dyDescent="0.25">
      <c r="A94" s="65"/>
      <c r="B94" s="111" t="str">
        <f>VLOOKUP(B91,ESPECIFICACIONES[],1,FALSE)</f>
        <v>Solución R.A Básica</v>
      </c>
      <c r="C94" s="112"/>
      <c r="D94" s="113"/>
      <c r="E94" s="65"/>
      <c r="F94" s="65"/>
      <c r="G94" s="65"/>
      <c r="H94" s="65"/>
      <c r="I94" s="65" t="s">
        <v>8</v>
      </c>
      <c r="J94" s="114"/>
      <c r="K94" s="115"/>
      <c r="L94" s="114"/>
      <c r="M94" s="115"/>
      <c r="N94" s="65"/>
      <c r="O94" s="65"/>
      <c r="P94" s="116"/>
      <c r="Q94" s="117"/>
      <c r="R94" s="116"/>
      <c r="S94" s="117"/>
      <c r="T94" s="116"/>
      <c r="U94" s="117"/>
      <c r="V94" s="116"/>
      <c r="W94" s="117"/>
      <c r="X94" s="116"/>
      <c r="Y94" s="117"/>
      <c r="Z94" s="116"/>
      <c r="AA94" s="117"/>
      <c r="AB94" s="116"/>
      <c r="AC94" s="117"/>
      <c r="AD94" s="116"/>
      <c r="AE94" s="117"/>
      <c r="AF94" s="116"/>
      <c r="AG94" s="117"/>
      <c r="AH94" s="65"/>
      <c r="AI94" s="65"/>
      <c r="AJ94" s="65"/>
      <c r="AK94" s="71"/>
      <c r="AL94" s="65"/>
      <c r="AM94" s="65"/>
    </row>
    <row r="95" spans="1:39" ht="20.25" customHeight="1" x14ac:dyDescent="0.25">
      <c r="A95" s="65"/>
      <c r="B95" s="111" t="str">
        <f>VLOOKUP(B92,ESPECIFICACIONES[],1,FALSE)</f>
        <v>Solución R.A Básica</v>
      </c>
      <c r="C95" s="112"/>
      <c r="D95" s="113"/>
      <c r="E95" s="65"/>
      <c r="F95" s="65"/>
      <c r="G95" s="65"/>
      <c r="H95" s="65"/>
      <c r="I95" s="65" t="s">
        <v>8</v>
      </c>
      <c r="J95" s="114"/>
      <c r="K95" s="115"/>
      <c r="L95" s="114"/>
      <c r="M95" s="115"/>
      <c r="N95" s="65"/>
      <c r="O95" s="65"/>
      <c r="P95" s="116"/>
      <c r="Q95" s="117"/>
      <c r="R95" s="116"/>
      <c r="S95" s="117"/>
      <c r="T95" s="116"/>
      <c r="U95" s="117"/>
      <c r="V95" s="116"/>
      <c r="W95" s="117"/>
      <c r="X95" s="116"/>
      <c r="Y95" s="117"/>
      <c r="Z95" s="116"/>
      <c r="AA95" s="117"/>
      <c r="AB95" s="116"/>
      <c r="AC95" s="117"/>
      <c r="AD95" s="116"/>
      <c r="AE95" s="117"/>
      <c r="AF95" s="116"/>
      <c r="AG95" s="117"/>
      <c r="AH95" s="65"/>
      <c r="AI95" s="65"/>
      <c r="AJ95" s="65"/>
      <c r="AK95" s="71"/>
      <c r="AL95" s="65"/>
      <c r="AM95" s="65"/>
    </row>
    <row r="96" spans="1:39" ht="20.25" customHeight="1" x14ac:dyDescent="0.25">
      <c r="A96" s="65"/>
      <c r="B96" s="111" t="str">
        <f>VLOOKUP(B93,ESPECIFICACIONES[],1,FALSE)</f>
        <v>Solución R.A Básica</v>
      </c>
      <c r="C96" s="112"/>
      <c r="D96" s="113"/>
      <c r="E96" s="65"/>
      <c r="F96" s="65"/>
      <c r="G96" s="65"/>
      <c r="H96" s="65"/>
      <c r="I96" s="65" t="s">
        <v>8</v>
      </c>
      <c r="J96" s="114"/>
      <c r="K96" s="115"/>
      <c r="L96" s="114"/>
      <c r="M96" s="115"/>
      <c r="N96" s="65"/>
      <c r="O96" s="65"/>
      <c r="P96" s="116"/>
      <c r="Q96" s="117"/>
      <c r="R96" s="116"/>
      <c r="S96" s="117"/>
      <c r="T96" s="116"/>
      <c r="U96" s="117"/>
      <c r="V96" s="116"/>
      <c r="W96" s="117"/>
      <c r="X96" s="116"/>
      <c r="Y96" s="117"/>
      <c r="Z96" s="116"/>
      <c r="AA96" s="117"/>
      <c r="AB96" s="116"/>
      <c r="AC96" s="117"/>
      <c r="AD96" s="116"/>
      <c r="AE96" s="117"/>
      <c r="AF96" s="116"/>
      <c r="AG96" s="117"/>
      <c r="AH96" s="65"/>
      <c r="AI96" s="65"/>
      <c r="AJ96" s="65"/>
      <c r="AK96" s="71"/>
      <c r="AL96" s="65"/>
      <c r="AM96" s="65"/>
    </row>
    <row r="97" spans="1:39" ht="20.25" customHeight="1" x14ac:dyDescent="0.25">
      <c r="A97" s="65"/>
      <c r="B97" s="111" t="str">
        <f>VLOOKUP(B94,ESPECIFICACIONES[],1,FALSE)</f>
        <v>Solución R.A Básica</v>
      </c>
      <c r="C97" s="112"/>
      <c r="D97" s="113"/>
      <c r="E97" s="65"/>
      <c r="F97" s="65"/>
      <c r="G97" s="65"/>
      <c r="H97" s="65"/>
      <c r="I97" s="65" t="s">
        <v>8</v>
      </c>
      <c r="J97" s="114"/>
      <c r="K97" s="115"/>
      <c r="L97" s="114"/>
      <c r="M97" s="115"/>
      <c r="N97" s="65"/>
      <c r="O97" s="65"/>
      <c r="P97" s="116"/>
      <c r="Q97" s="117"/>
      <c r="R97" s="116"/>
      <c r="S97" s="117"/>
      <c r="T97" s="116"/>
      <c r="U97" s="117"/>
      <c r="V97" s="116"/>
      <c r="W97" s="117"/>
      <c r="X97" s="116"/>
      <c r="Y97" s="117"/>
      <c r="Z97" s="116"/>
      <c r="AA97" s="117"/>
      <c r="AB97" s="116"/>
      <c r="AC97" s="117"/>
      <c r="AD97" s="116"/>
      <c r="AE97" s="117"/>
      <c r="AF97" s="116"/>
      <c r="AG97" s="117"/>
      <c r="AH97" s="65"/>
      <c r="AI97" s="65"/>
      <c r="AJ97" s="65"/>
      <c r="AK97" s="71"/>
      <c r="AL97" s="65"/>
      <c r="AM97" s="65"/>
    </row>
    <row r="98" spans="1:39" ht="20.25" customHeight="1" x14ac:dyDescent="0.25">
      <c r="A98" s="65"/>
      <c r="B98" s="111" t="str">
        <f>VLOOKUP(B95,ESPECIFICACIONES[],1,FALSE)</f>
        <v>Solución R.A Básica</v>
      </c>
      <c r="C98" s="112"/>
      <c r="D98" s="113"/>
      <c r="E98" s="65"/>
      <c r="F98" s="65"/>
      <c r="G98" s="65"/>
      <c r="H98" s="65"/>
      <c r="I98" s="65" t="s">
        <v>8</v>
      </c>
      <c r="J98" s="114"/>
      <c r="K98" s="115"/>
      <c r="L98" s="114"/>
      <c r="M98" s="115"/>
      <c r="N98" s="65"/>
      <c r="O98" s="65"/>
      <c r="P98" s="116"/>
      <c r="Q98" s="117"/>
      <c r="R98" s="116"/>
      <c r="S98" s="117"/>
      <c r="T98" s="116"/>
      <c r="U98" s="117"/>
      <c r="V98" s="116"/>
      <c r="W98" s="117"/>
      <c r="X98" s="116"/>
      <c r="Y98" s="117"/>
      <c r="Z98" s="116"/>
      <c r="AA98" s="117"/>
      <c r="AB98" s="116"/>
      <c r="AC98" s="117"/>
      <c r="AD98" s="116"/>
      <c r="AE98" s="117"/>
      <c r="AF98" s="116"/>
      <c r="AG98" s="117"/>
      <c r="AH98" s="65"/>
      <c r="AI98" s="65"/>
      <c r="AJ98" s="65"/>
      <c r="AK98" s="71"/>
      <c r="AL98" s="65"/>
      <c r="AM98" s="65"/>
    </row>
    <row r="99" spans="1:39" ht="20.25" customHeight="1" x14ac:dyDescent="0.25">
      <c r="A99" s="65"/>
      <c r="B99" s="111" t="str">
        <f>VLOOKUP(B96,ESPECIFICACIONES[],1,FALSE)</f>
        <v>Solución R.A Básica</v>
      </c>
      <c r="C99" s="112"/>
      <c r="D99" s="113"/>
      <c r="E99" s="65"/>
      <c r="F99" s="65"/>
      <c r="G99" s="65"/>
      <c r="H99" s="65"/>
      <c r="I99" s="65" t="s">
        <v>8</v>
      </c>
      <c r="J99" s="114"/>
      <c r="K99" s="115"/>
      <c r="L99" s="114"/>
      <c r="M99" s="115"/>
      <c r="N99" s="65"/>
      <c r="O99" s="65"/>
      <c r="P99" s="116"/>
      <c r="Q99" s="117"/>
      <c r="R99" s="116"/>
      <c r="S99" s="117"/>
      <c r="T99" s="116"/>
      <c r="U99" s="117"/>
      <c r="V99" s="116"/>
      <c r="W99" s="117"/>
      <c r="X99" s="116"/>
      <c r="Y99" s="117"/>
      <c r="Z99" s="116"/>
      <c r="AA99" s="117"/>
      <c r="AB99" s="116"/>
      <c r="AC99" s="117"/>
      <c r="AD99" s="116"/>
      <c r="AE99" s="117"/>
      <c r="AF99" s="116"/>
      <c r="AG99" s="117"/>
      <c r="AH99" s="65"/>
      <c r="AI99" s="65"/>
      <c r="AJ99" s="65"/>
      <c r="AK99" s="71"/>
      <c r="AL99" s="65"/>
      <c r="AM99" s="65"/>
    </row>
    <row r="100" spans="1:39" ht="20.25" customHeight="1" x14ac:dyDescent="0.25">
      <c r="A100" s="65"/>
      <c r="B100" s="111" t="str">
        <f>VLOOKUP(B97,ESPECIFICACIONES[],1,FALSE)</f>
        <v>Solución R.A Básica</v>
      </c>
      <c r="C100" s="112"/>
      <c r="D100" s="113"/>
      <c r="E100" s="65"/>
      <c r="F100" s="65"/>
      <c r="G100" s="65"/>
      <c r="H100" s="65"/>
      <c r="I100" s="65" t="s">
        <v>8</v>
      </c>
      <c r="J100" s="114"/>
      <c r="K100" s="115"/>
      <c r="L100" s="114"/>
      <c r="M100" s="115"/>
      <c r="N100" s="65"/>
      <c r="O100" s="65"/>
      <c r="P100" s="116"/>
      <c r="Q100" s="117"/>
      <c r="R100" s="116"/>
      <c r="S100" s="117"/>
      <c r="T100" s="116"/>
      <c r="U100" s="117"/>
      <c r="V100" s="116"/>
      <c r="W100" s="117"/>
      <c r="X100" s="116"/>
      <c r="Y100" s="117"/>
      <c r="Z100" s="116"/>
      <c r="AA100" s="117"/>
      <c r="AB100" s="116"/>
      <c r="AC100" s="117"/>
      <c r="AD100" s="116"/>
      <c r="AE100" s="117"/>
      <c r="AF100" s="116"/>
      <c r="AG100" s="117"/>
      <c r="AH100" s="65"/>
      <c r="AI100" s="65"/>
      <c r="AJ100" s="65"/>
      <c r="AK100" s="71"/>
      <c r="AL100" s="65"/>
      <c r="AM100" s="65"/>
    </row>
    <row r="101" spans="1:39" ht="20.25" customHeight="1" x14ac:dyDescent="0.25">
      <c r="A101" s="65"/>
      <c r="B101" s="111" t="str">
        <f>VLOOKUP(B98,ESPECIFICACIONES[],1,FALSE)</f>
        <v>Solución R.A Básica</v>
      </c>
      <c r="C101" s="112"/>
      <c r="D101" s="113"/>
      <c r="E101" s="65"/>
      <c r="F101" s="65"/>
      <c r="G101" s="65"/>
      <c r="H101" s="65"/>
      <c r="I101" s="65" t="s">
        <v>8</v>
      </c>
      <c r="J101" s="114"/>
      <c r="K101" s="115"/>
      <c r="L101" s="114"/>
      <c r="M101" s="115"/>
      <c r="N101" s="65"/>
      <c r="O101" s="65"/>
      <c r="P101" s="116"/>
      <c r="Q101" s="117"/>
      <c r="R101" s="116"/>
      <c r="S101" s="117"/>
      <c r="T101" s="116"/>
      <c r="U101" s="117"/>
      <c r="V101" s="116"/>
      <c r="W101" s="117"/>
      <c r="X101" s="116"/>
      <c r="Y101" s="117"/>
      <c r="Z101" s="116"/>
      <c r="AA101" s="117"/>
      <c r="AB101" s="116"/>
      <c r="AC101" s="117"/>
      <c r="AD101" s="116"/>
      <c r="AE101" s="117"/>
      <c r="AF101" s="116"/>
      <c r="AG101" s="117"/>
      <c r="AH101" s="65"/>
      <c r="AI101" s="65"/>
      <c r="AJ101" s="65"/>
      <c r="AK101" s="71"/>
      <c r="AL101" s="65"/>
      <c r="AM101" s="65"/>
    </row>
    <row r="102" spans="1:39" ht="20.25" customHeight="1" x14ac:dyDescent="0.25">
      <c r="A102" s="65"/>
      <c r="B102" s="111" t="str">
        <f>VLOOKUP(B99,ESPECIFICACIONES[],1,FALSE)</f>
        <v>Solución R.A Básica</v>
      </c>
      <c r="C102" s="112"/>
      <c r="D102" s="113"/>
      <c r="E102" s="65"/>
      <c r="F102" s="65"/>
      <c r="G102" s="65"/>
      <c r="H102" s="65"/>
      <c r="I102" s="65" t="s">
        <v>8</v>
      </c>
      <c r="J102" s="114"/>
      <c r="K102" s="115"/>
      <c r="L102" s="114"/>
      <c r="M102" s="115"/>
      <c r="N102" s="65"/>
      <c r="O102" s="65"/>
      <c r="P102" s="116"/>
      <c r="Q102" s="117"/>
      <c r="R102" s="116"/>
      <c r="S102" s="117"/>
      <c r="T102" s="116"/>
      <c r="U102" s="117"/>
      <c r="V102" s="116"/>
      <c r="W102" s="117"/>
      <c r="X102" s="116"/>
      <c r="Y102" s="117"/>
      <c r="Z102" s="116"/>
      <c r="AA102" s="117"/>
      <c r="AB102" s="116"/>
      <c r="AC102" s="117"/>
      <c r="AD102" s="116"/>
      <c r="AE102" s="117"/>
      <c r="AF102" s="116"/>
      <c r="AG102" s="117"/>
      <c r="AH102" s="65"/>
      <c r="AI102" s="65"/>
      <c r="AJ102" s="65"/>
      <c r="AK102" s="71"/>
      <c r="AL102" s="65"/>
      <c r="AM102" s="65"/>
    </row>
    <row r="103" spans="1:39" ht="20.25" customHeight="1" x14ac:dyDescent="0.25">
      <c r="A103" s="65"/>
      <c r="B103" s="111" t="str">
        <f>VLOOKUP(B100,ESPECIFICACIONES[],1,FALSE)</f>
        <v>Solución R.A Básica</v>
      </c>
      <c r="C103" s="112"/>
      <c r="D103" s="113"/>
      <c r="E103" s="65"/>
      <c r="F103" s="65"/>
      <c r="G103" s="65"/>
      <c r="H103" s="65"/>
      <c r="I103" s="65" t="s">
        <v>8</v>
      </c>
      <c r="J103" s="114"/>
      <c r="K103" s="115"/>
      <c r="L103" s="114"/>
      <c r="M103" s="115"/>
      <c r="N103" s="65"/>
      <c r="O103" s="65"/>
      <c r="P103" s="116"/>
      <c r="Q103" s="117"/>
      <c r="R103" s="116"/>
      <c r="S103" s="117"/>
      <c r="T103" s="116"/>
      <c r="U103" s="117"/>
      <c r="V103" s="116"/>
      <c r="W103" s="117"/>
      <c r="X103" s="116"/>
      <c r="Y103" s="117"/>
      <c r="Z103" s="116"/>
      <c r="AA103" s="117"/>
      <c r="AB103" s="116"/>
      <c r="AC103" s="117"/>
      <c r="AD103" s="116"/>
      <c r="AE103" s="117"/>
      <c r="AF103" s="116"/>
      <c r="AG103" s="117"/>
      <c r="AH103" s="65"/>
      <c r="AI103" s="65"/>
      <c r="AJ103" s="65"/>
      <c r="AK103" s="71"/>
      <c r="AL103" s="65"/>
      <c r="AM103" s="65"/>
    </row>
    <row r="104" spans="1:39" ht="20.25" customHeight="1" x14ac:dyDescent="0.25">
      <c r="A104" s="65"/>
      <c r="B104" s="111" t="str">
        <f>VLOOKUP(B101,ESPECIFICACIONES[],1,FALSE)</f>
        <v>Solución R.A Básica</v>
      </c>
      <c r="C104" s="112"/>
      <c r="D104" s="113"/>
      <c r="E104" s="65"/>
      <c r="F104" s="65"/>
      <c r="G104" s="65"/>
      <c r="H104" s="65"/>
      <c r="I104" s="65" t="s">
        <v>8</v>
      </c>
      <c r="J104" s="114"/>
      <c r="K104" s="115"/>
      <c r="L104" s="114"/>
      <c r="M104" s="115"/>
      <c r="N104" s="65"/>
      <c r="O104" s="65"/>
      <c r="P104" s="116"/>
      <c r="Q104" s="117"/>
      <c r="R104" s="116"/>
      <c r="S104" s="117"/>
      <c r="T104" s="116"/>
      <c r="U104" s="117"/>
      <c r="V104" s="116"/>
      <c r="W104" s="117"/>
      <c r="X104" s="116"/>
      <c r="Y104" s="117"/>
      <c r="Z104" s="116"/>
      <c r="AA104" s="117"/>
      <c r="AB104" s="116"/>
      <c r="AC104" s="117"/>
      <c r="AD104" s="116"/>
      <c r="AE104" s="117"/>
      <c r="AF104" s="116"/>
      <c r="AG104" s="117"/>
      <c r="AH104" s="65"/>
      <c r="AI104" s="65"/>
      <c r="AJ104" s="65"/>
      <c r="AK104" s="71"/>
      <c r="AL104" s="65"/>
      <c r="AM104" s="65"/>
    </row>
  </sheetData>
  <mergeCells count="1208">
    <mergeCell ref="V104:W104"/>
    <mergeCell ref="X104:Y104"/>
    <mergeCell ref="Z104:AA104"/>
    <mergeCell ref="AB104:AC104"/>
    <mergeCell ref="AD104:AE104"/>
    <mergeCell ref="AF104:AG104"/>
    <mergeCell ref="B104:D104"/>
    <mergeCell ref="J104:K104"/>
    <mergeCell ref="L104:M104"/>
    <mergeCell ref="P104:Q104"/>
    <mergeCell ref="R104:S104"/>
    <mergeCell ref="T104:U104"/>
    <mergeCell ref="V103:W103"/>
    <mergeCell ref="X103:Y103"/>
    <mergeCell ref="Z103:AA103"/>
    <mergeCell ref="AB103:AC103"/>
    <mergeCell ref="AD103:AE103"/>
    <mergeCell ref="AF103:AG103"/>
    <mergeCell ref="B103:D103"/>
    <mergeCell ref="J103:K103"/>
    <mergeCell ref="L103:M103"/>
    <mergeCell ref="P103:Q103"/>
    <mergeCell ref="R103:S103"/>
    <mergeCell ref="T103:U103"/>
    <mergeCell ref="V102:W102"/>
    <mergeCell ref="X102:Y102"/>
    <mergeCell ref="Z102:AA102"/>
    <mergeCell ref="AB102:AC102"/>
    <mergeCell ref="AD102:AE102"/>
    <mergeCell ref="AF102:AG102"/>
    <mergeCell ref="B102:D102"/>
    <mergeCell ref="J102:K102"/>
    <mergeCell ref="L102:M102"/>
    <mergeCell ref="P102:Q102"/>
    <mergeCell ref="R102:S102"/>
    <mergeCell ref="T102:U102"/>
    <mergeCell ref="V101:W101"/>
    <mergeCell ref="X101:Y101"/>
    <mergeCell ref="Z101:AA101"/>
    <mergeCell ref="AB101:AC101"/>
    <mergeCell ref="AD101:AE101"/>
    <mergeCell ref="AF101:AG101"/>
    <mergeCell ref="B101:D101"/>
    <mergeCell ref="J101:K101"/>
    <mergeCell ref="L101:M101"/>
    <mergeCell ref="P101:Q101"/>
    <mergeCell ref="R101:S101"/>
    <mergeCell ref="T101:U101"/>
    <mergeCell ref="V100:W100"/>
    <mergeCell ref="X100:Y100"/>
    <mergeCell ref="Z100:AA100"/>
    <mergeCell ref="AB100:AC100"/>
    <mergeCell ref="AD100:AE100"/>
    <mergeCell ref="AF100:AG100"/>
    <mergeCell ref="B100:D100"/>
    <mergeCell ref="J100:K100"/>
    <mergeCell ref="L100:M100"/>
    <mergeCell ref="P100:Q100"/>
    <mergeCell ref="R100:S100"/>
    <mergeCell ref="T100:U100"/>
    <mergeCell ref="V99:W99"/>
    <mergeCell ref="X99:Y99"/>
    <mergeCell ref="Z99:AA99"/>
    <mergeCell ref="AB99:AC99"/>
    <mergeCell ref="AD99:AE99"/>
    <mergeCell ref="AF99:AG99"/>
    <mergeCell ref="B99:D99"/>
    <mergeCell ref="J99:K99"/>
    <mergeCell ref="L99:M99"/>
    <mergeCell ref="P99:Q99"/>
    <mergeCell ref="R99:S99"/>
    <mergeCell ref="T99:U99"/>
    <mergeCell ref="V98:W98"/>
    <mergeCell ref="X98:Y98"/>
    <mergeCell ref="Z98:AA98"/>
    <mergeCell ref="AB98:AC98"/>
    <mergeCell ref="AD98:AE98"/>
    <mergeCell ref="AF98:AG98"/>
    <mergeCell ref="B98:D98"/>
    <mergeCell ref="J98:K98"/>
    <mergeCell ref="L98:M98"/>
    <mergeCell ref="P98:Q98"/>
    <mergeCell ref="R98:S98"/>
    <mergeCell ref="T98:U98"/>
    <mergeCell ref="V97:W97"/>
    <mergeCell ref="X97:Y97"/>
    <mergeCell ref="Z97:AA97"/>
    <mergeCell ref="AB97:AC97"/>
    <mergeCell ref="AD97:AE97"/>
    <mergeCell ref="AF97:AG97"/>
    <mergeCell ref="B97:D97"/>
    <mergeCell ref="J97:K97"/>
    <mergeCell ref="L97:M97"/>
    <mergeCell ref="P97:Q97"/>
    <mergeCell ref="R97:S97"/>
    <mergeCell ref="T97:U97"/>
    <mergeCell ref="V96:W96"/>
    <mergeCell ref="X96:Y96"/>
    <mergeCell ref="Z96:AA96"/>
    <mergeCell ref="AB96:AC96"/>
    <mergeCell ref="AD96:AE96"/>
    <mergeCell ref="AF96:AG96"/>
    <mergeCell ref="B96:D96"/>
    <mergeCell ref="J96:K96"/>
    <mergeCell ref="L96:M96"/>
    <mergeCell ref="P96:Q96"/>
    <mergeCell ref="R96:S96"/>
    <mergeCell ref="T96:U96"/>
    <mergeCell ref="V95:W95"/>
    <mergeCell ref="X95:Y95"/>
    <mergeCell ref="Z95:AA95"/>
    <mergeCell ref="AB95:AC95"/>
    <mergeCell ref="AD95:AE95"/>
    <mergeCell ref="AF95:AG95"/>
    <mergeCell ref="B95:D95"/>
    <mergeCell ref="J95:K95"/>
    <mergeCell ref="L95:M95"/>
    <mergeCell ref="P95:Q95"/>
    <mergeCell ref="R95:S95"/>
    <mergeCell ref="T95:U95"/>
    <mergeCell ref="V94:W94"/>
    <mergeCell ref="X94:Y94"/>
    <mergeCell ref="Z94:AA94"/>
    <mergeCell ref="AB94:AC94"/>
    <mergeCell ref="AD94:AE94"/>
    <mergeCell ref="AF94:AG94"/>
    <mergeCell ref="B94:D94"/>
    <mergeCell ref="J94:K94"/>
    <mergeCell ref="L94:M94"/>
    <mergeCell ref="P94:Q94"/>
    <mergeCell ref="R94:S94"/>
    <mergeCell ref="T94:U94"/>
    <mergeCell ref="V93:W93"/>
    <mergeCell ref="X93:Y93"/>
    <mergeCell ref="Z93:AA93"/>
    <mergeCell ref="AB93:AC93"/>
    <mergeCell ref="AD93:AE93"/>
    <mergeCell ref="AF93:AG93"/>
    <mergeCell ref="B93:D93"/>
    <mergeCell ref="J93:K93"/>
    <mergeCell ref="L93:M93"/>
    <mergeCell ref="P93:Q93"/>
    <mergeCell ref="R93:S93"/>
    <mergeCell ref="T93:U93"/>
    <mergeCell ref="V92:W92"/>
    <mergeCell ref="X92:Y92"/>
    <mergeCell ref="Z92:AA92"/>
    <mergeCell ref="AB92:AC92"/>
    <mergeCell ref="AD92:AE92"/>
    <mergeCell ref="AF92:AG92"/>
    <mergeCell ref="B92:D92"/>
    <mergeCell ref="J92:K92"/>
    <mergeCell ref="L92:M92"/>
    <mergeCell ref="P92:Q92"/>
    <mergeCell ref="R92:S92"/>
    <mergeCell ref="T92:U92"/>
    <mergeCell ref="V91:W91"/>
    <mergeCell ref="X91:Y91"/>
    <mergeCell ref="Z91:AA91"/>
    <mergeCell ref="AB91:AC91"/>
    <mergeCell ref="AD91:AE91"/>
    <mergeCell ref="AF91:AG91"/>
    <mergeCell ref="B91:D91"/>
    <mergeCell ref="J91:K91"/>
    <mergeCell ref="L91:M91"/>
    <mergeCell ref="P91:Q91"/>
    <mergeCell ref="R91:S91"/>
    <mergeCell ref="T91:U91"/>
    <mergeCell ref="V90:W90"/>
    <mergeCell ref="X90:Y90"/>
    <mergeCell ref="Z90:AA90"/>
    <mergeCell ref="AB90:AC90"/>
    <mergeCell ref="AD90:AE90"/>
    <mergeCell ref="AF90:AG90"/>
    <mergeCell ref="B90:D90"/>
    <mergeCell ref="J90:K90"/>
    <mergeCell ref="L90:M90"/>
    <mergeCell ref="P90:Q90"/>
    <mergeCell ref="R90:S90"/>
    <mergeCell ref="T90:U90"/>
    <mergeCell ref="V89:W89"/>
    <mergeCell ref="X89:Y89"/>
    <mergeCell ref="Z89:AA89"/>
    <mergeCell ref="AB89:AC89"/>
    <mergeCell ref="AD89:AE89"/>
    <mergeCell ref="AF89:AG89"/>
    <mergeCell ref="B89:D89"/>
    <mergeCell ref="J89:K89"/>
    <mergeCell ref="L89:M89"/>
    <mergeCell ref="P89:Q89"/>
    <mergeCell ref="R89:S89"/>
    <mergeCell ref="T89:U89"/>
    <mergeCell ref="V88:W88"/>
    <mergeCell ref="X88:Y88"/>
    <mergeCell ref="Z88:AA88"/>
    <mergeCell ref="AB88:AC88"/>
    <mergeCell ref="AD88:AE88"/>
    <mergeCell ref="AF88:AG88"/>
    <mergeCell ref="B88:D88"/>
    <mergeCell ref="J88:K88"/>
    <mergeCell ref="L88:M88"/>
    <mergeCell ref="P88:Q88"/>
    <mergeCell ref="R88:S88"/>
    <mergeCell ref="T88:U88"/>
    <mergeCell ref="V87:W87"/>
    <mergeCell ref="X87:Y87"/>
    <mergeCell ref="Z87:AA87"/>
    <mergeCell ref="AB87:AC87"/>
    <mergeCell ref="AD87:AE87"/>
    <mergeCell ref="AF87:AG87"/>
    <mergeCell ref="B87:D87"/>
    <mergeCell ref="J87:K87"/>
    <mergeCell ref="L87:M87"/>
    <mergeCell ref="P87:Q87"/>
    <mergeCell ref="R87:S87"/>
    <mergeCell ref="T87:U87"/>
    <mergeCell ref="V86:W86"/>
    <mergeCell ref="X86:Y86"/>
    <mergeCell ref="Z86:AA86"/>
    <mergeCell ref="AB86:AC86"/>
    <mergeCell ref="AD86:AE86"/>
    <mergeCell ref="AF86:AG86"/>
    <mergeCell ref="B86:D86"/>
    <mergeCell ref="J86:K86"/>
    <mergeCell ref="L86:M86"/>
    <mergeCell ref="P86:Q86"/>
    <mergeCell ref="R86:S86"/>
    <mergeCell ref="T86:U86"/>
    <mergeCell ref="V85:W85"/>
    <mergeCell ref="X85:Y85"/>
    <mergeCell ref="Z85:AA85"/>
    <mergeCell ref="AB85:AC85"/>
    <mergeCell ref="AD85:AE85"/>
    <mergeCell ref="AF85:AG85"/>
    <mergeCell ref="B85:D85"/>
    <mergeCell ref="J85:K85"/>
    <mergeCell ref="L85:M85"/>
    <mergeCell ref="P85:Q85"/>
    <mergeCell ref="R85:S85"/>
    <mergeCell ref="T85:U85"/>
    <mergeCell ref="V84:W84"/>
    <mergeCell ref="X84:Y84"/>
    <mergeCell ref="Z84:AA84"/>
    <mergeCell ref="AB84:AC84"/>
    <mergeCell ref="AD84:AE84"/>
    <mergeCell ref="AF84:AG84"/>
    <mergeCell ref="B84:D84"/>
    <mergeCell ref="J84:K84"/>
    <mergeCell ref="L84:M84"/>
    <mergeCell ref="P84:Q84"/>
    <mergeCell ref="R84:S84"/>
    <mergeCell ref="T84:U84"/>
    <mergeCell ref="V83:W83"/>
    <mergeCell ref="X83:Y83"/>
    <mergeCell ref="Z83:AA83"/>
    <mergeCell ref="AB83:AC83"/>
    <mergeCell ref="AD83:AE83"/>
    <mergeCell ref="AF83:AG83"/>
    <mergeCell ref="B83:D83"/>
    <mergeCell ref="J83:K83"/>
    <mergeCell ref="L83:M83"/>
    <mergeCell ref="P83:Q83"/>
    <mergeCell ref="R83:S83"/>
    <mergeCell ref="T83:U83"/>
    <mergeCell ref="V82:W82"/>
    <mergeCell ref="X82:Y82"/>
    <mergeCell ref="Z82:AA82"/>
    <mergeCell ref="AB82:AC82"/>
    <mergeCell ref="AD82:AE82"/>
    <mergeCell ref="AF82:AG82"/>
    <mergeCell ref="B82:D82"/>
    <mergeCell ref="J82:K82"/>
    <mergeCell ref="L82:M82"/>
    <mergeCell ref="P82:Q82"/>
    <mergeCell ref="R82:S82"/>
    <mergeCell ref="T82:U82"/>
    <mergeCell ref="V81:W81"/>
    <mergeCell ref="X81:Y81"/>
    <mergeCell ref="Z81:AA81"/>
    <mergeCell ref="AB81:AC81"/>
    <mergeCell ref="AD81:AE81"/>
    <mergeCell ref="AF81:AG81"/>
    <mergeCell ref="B81:D81"/>
    <mergeCell ref="J81:K81"/>
    <mergeCell ref="L81:M81"/>
    <mergeCell ref="P81:Q81"/>
    <mergeCell ref="R81:S81"/>
    <mergeCell ref="T81:U81"/>
    <mergeCell ref="V80:W80"/>
    <mergeCell ref="X80:Y80"/>
    <mergeCell ref="Z80:AA80"/>
    <mergeCell ref="AB80:AC80"/>
    <mergeCell ref="AD80:AE80"/>
    <mergeCell ref="AF80:AG80"/>
    <mergeCell ref="B80:D80"/>
    <mergeCell ref="J80:K80"/>
    <mergeCell ref="L80:M80"/>
    <mergeCell ref="P80:Q80"/>
    <mergeCell ref="R80:S80"/>
    <mergeCell ref="T80:U80"/>
    <mergeCell ref="V79:W79"/>
    <mergeCell ref="X79:Y79"/>
    <mergeCell ref="Z79:AA79"/>
    <mergeCell ref="AB79:AC79"/>
    <mergeCell ref="AD79:AE79"/>
    <mergeCell ref="AF79:AG79"/>
    <mergeCell ref="B79:D79"/>
    <mergeCell ref="J79:K79"/>
    <mergeCell ref="L79:M79"/>
    <mergeCell ref="P79:Q79"/>
    <mergeCell ref="R79:S79"/>
    <mergeCell ref="T79:U79"/>
    <mergeCell ref="V78:W78"/>
    <mergeCell ref="X78:Y78"/>
    <mergeCell ref="Z78:AA78"/>
    <mergeCell ref="AB78:AC78"/>
    <mergeCell ref="AD78:AE78"/>
    <mergeCell ref="AF78:AG78"/>
    <mergeCell ref="B78:D78"/>
    <mergeCell ref="J78:K78"/>
    <mergeCell ref="L78:M78"/>
    <mergeCell ref="P78:Q78"/>
    <mergeCell ref="R78:S78"/>
    <mergeCell ref="T78:U78"/>
    <mergeCell ref="V77:W77"/>
    <mergeCell ref="X77:Y77"/>
    <mergeCell ref="Z77:AA77"/>
    <mergeCell ref="AB77:AC77"/>
    <mergeCell ref="AD77:AE77"/>
    <mergeCell ref="AF77:AG77"/>
    <mergeCell ref="B77:D77"/>
    <mergeCell ref="J77:K77"/>
    <mergeCell ref="L77:M77"/>
    <mergeCell ref="P77:Q77"/>
    <mergeCell ref="R77:S77"/>
    <mergeCell ref="T77:U77"/>
    <mergeCell ref="V76:W76"/>
    <mergeCell ref="X76:Y76"/>
    <mergeCell ref="Z76:AA76"/>
    <mergeCell ref="AB76:AC76"/>
    <mergeCell ref="AD76:AE76"/>
    <mergeCell ref="AF76:AG76"/>
    <mergeCell ref="B76:D76"/>
    <mergeCell ref="J76:K76"/>
    <mergeCell ref="L76:M76"/>
    <mergeCell ref="P76:Q76"/>
    <mergeCell ref="R76:S76"/>
    <mergeCell ref="T76:U76"/>
    <mergeCell ref="V75:W75"/>
    <mergeCell ref="X75:Y75"/>
    <mergeCell ref="Z75:AA75"/>
    <mergeCell ref="AB75:AC75"/>
    <mergeCell ref="AD75:AE75"/>
    <mergeCell ref="AF75:AG75"/>
    <mergeCell ref="B75:D75"/>
    <mergeCell ref="J75:K75"/>
    <mergeCell ref="L75:M75"/>
    <mergeCell ref="P75:Q75"/>
    <mergeCell ref="R75:S75"/>
    <mergeCell ref="T75:U75"/>
    <mergeCell ref="V74:W74"/>
    <mergeCell ref="X74:Y74"/>
    <mergeCell ref="Z74:AA74"/>
    <mergeCell ref="AB74:AC74"/>
    <mergeCell ref="AD74:AE74"/>
    <mergeCell ref="AF74:AG74"/>
    <mergeCell ref="B74:D74"/>
    <mergeCell ref="J74:K74"/>
    <mergeCell ref="L74:M74"/>
    <mergeCell ref="P74:Q74"/>
    <mergeCell ref="R74:S74"/>
    <mergeCell ref="T74:U74"/>
    <mergeCell ref="V73:W73"/>
    <mergeCell ref="X73:Y73"/>
    <mergeCell ref="Z73:AA73"/>
    <mergeCell ref="AB73:AC73"/>
    <mergeCell ref="AD73:AE73"/>
    <mergeCell ref="AF73:AG73"/>
    <mergeCell ref="B73:D73"/>
    <mergeCell ref="J73:K73"/>
    <mergeCell ref="L73:M73"/>
    <mergeCell ref="P73:Q73"/>
    <mergeCell ref="R73:S73"/>
    <mergeCell ref="T73:U73"/>
    <mergeCell ref="V72:W72"/>
    <mergeCell ref="X72:Y72"/>
    <mergeCell ref="Z72:AA72"/>
    <mergeCell ref="AB72:AC72"/>
    <mergeCell ref="AD72:AE72"/>
    <mergeCell ref="AF72:AG72"/>
    <mergeCell ref="B72:D72"/>
    <mergeCell ref="J72:K72"/>
    <mergeCell ref="L72:M72"/>
    <mergeCell ref="P72:Q72"/>
    <mergeCell ref="R72:S72"/>
    <mergeCell ref="T72:U72"/>
    <mergeCell ref="V71:W71"/>
    <mergeCell ref="X71:Y71"/>
    <mergeCell ref="Z71:AA71"/>
    <mergeCell ref="AB71:AC71"/>
    <mergeCell ref="AD71:AE71"/>
    <mergeCell ref="AF71:AG71"/>
    <mergeCell ref="B71:D71"/>
    <mergeCell ref="J71:K71"/>
    <mergeCell ref="L71:M71"/>
    <mergeCell ref="P71:Q71"/>
    <mergeCell ref="R71:S71"/>
    <mergeCell ref="T71:U71"/>
    <mergeCell ref="V70:W70"/>
    <mergeCell ref="X70:Y70"/>
    <mergeCell ref="Z70:AA70"/>
    <mergeCell ref="AB70:AC70"/>
    <mergeCell ref="AD70:AE70"/>
    <mergeCell ref="AF70:AG70"/>
    <mergeCell ref="B70:D70"/>
    <mergeCell ref="J70:K70"/>
    <mergeCell ref="L70:M70"/>
    <mergeCell ref="P70:Q70"/>
    <mergeCell ref="R70:S70"/>
    <mergeCell ref="T70:U70"/>
    <mergeCell ref="V69:W69"/>
    <mergeCell ref="X69:Y69"/>
    <mergeCell ref="Z69:AA69"/>
    <mergeCell ref="AB69:AC69"/>
    <mergeCell ref="AD69:AE69"/>
    <mergeCell ref="AF69:AG69"/>
    <mergeCell ref="B69:D69"/>
    <mergeCell ref="J69:K69"/>
    <mergeCell ref="L69:M69"/>
    <mergeCell ref="P69:Q69"/>
    <mergeCell ref="R69:S69"/>
    <mergeCell ref="T69:U69"/>
    <mergeCell ref="V68:W68"/>
    <mergeCell ref="X68:Y68"/>
    <mergeCell ref="Z68:AA68"/>
    <mergeCell ref="AB68:AC68"/>
    <mergeCell ref="AD68:AE68"/>
    <mergeCell ref="AF68:AG68"/>
    <mergeCell ref="B68:D68"/>
    <mergeCell ref="J68:K68"/>
    <mergeCell ref="L68:M68"/>
    <mergeCell ref="P68:Q68"/>
    <mergeCell ref="R68:S68"/>
    <mergeCell ref="T68:U68"/>
    <mergeCell ref="V67:W67"/>
    <mergeCell ref="X67:Y67"/>
    <mergeCell ref="Z67:AA67"/>
    <mergeCell ref="AB67:AC67"/>
    <mergeCell ref="AD67:AE67"/>
    <mergeCell ref="AF67:AG67"/>
    <mergeCell ref="B67:D67"/>
    <mergeCell ref="J67:K67"/>
    <mergeCell ref="L67:M67"/>
    <mergeCell ref="P67:Q67"/>
    <mergeCell ref="R67:S67"/>
    <mergeCell ref="T67:U67"/>
    <mergeCell ref="V66:W66"/>
    <mergeCell ref="X66:Y66"/>
    <mergeCell ref="Z66:AA66"/>
    <mergeCell ref="AB66:AC66"/>
    <mergeCell ref="AD66:AE66"/>
    <mergeCell ref="AF66:AG66"/>
    <mergeCell ref="B66:D66"/>
    <mergeCell ref="J66:K66"/>
    <mergeCell ref="L66:M66"/>
    <mergeCell ref="P66:Q66"/>
    <mergeCell ref="R66:S66"/>
    <mergeCell ref="T66:U66"/>
    <mergeCell ref="V65:W65"/>
    <mergeCell ref="X65:Y65"/>
    <mergeCell ref="Z65:AA65"/>
    <mergeCell ref="AB65:AC65"/>
    <mergeCell ref="AD65:AE65"/>
    <mergeCell ref="AF65:AG65"/>
    <mergeCell ref="B65:D65"/>
    <mergeCell ref="J65:K65"/>
    <mergeCell ref="L65:M65"/>
    <mergeCell ref="P65:Q65"/>
    <mergeCell ref="R65:S65"/>
    <mergeCell ref="T65:U65"/>
    <mergeCell ref="V64:W64"/>
    <mergeCell ref="X64:Y64"/>
    <mergeCell ref="Z64:AA64"/>
    <mergeCell ref="AB64:AC64"/>
    <mergeCell ref="AD64:AE64"/>
    <mergeCell ref="AF64:AG64"/>
    <mergeCell ref="B64:D64"/>
    <mergeCell ref="J64:K64"/>
    <mergeCell ref="L64:M64"/>
    <mergeCell ref="P64:Q64"/>
    <mergeCell ref="R64:S64"/>
    <mergeCell ref="T64:U64"/>
    <mergeCell ref="V63:W63"/>
    <mergeCell ref="X63:Y63"/>
    <mergeCell ref="Z63:AA63"/>
    <mergeCell ref="AB63:AC63"/>
    <mergeCell ref="AD63:AE63"/>
    <mergeCell ref="AF63:AG63"/>
    <mergeCell ref="B63:D63"/>
    <mergeCell ref="J63:K63"/>
    <mergeCell ref="L63:M63"/>
    <mergeCell ref="P63:Q63"/>
    <mergeCell ref="R63:S63"/>
    <mergeCell ref="T63:U63"/>
    <mergeCell ref="V62:W62"/>
    <mergeCell ref="X62:Y62"/>
    <mergeCell ref="Z62:AA62"/>
    <mergeCell ref="AB62:AC62"/>
    <mergeCell ref="AD62:AE62"/>
    <mergeCell ref="AF62:AG62"/>
    <mergeCell ref="B62:D62"/>
    <mergeCell ref="J62:K62"/>
    <mergeCell ref="L62:M62"/>
    <mergeCell ref="P62:Q62"/>
    <mergeCell ref="R62:S62"/>
    <mergeCell ref="T62:U62"/>
    <mergeCell ref="V61:W61"/>
    <mergeCell ref="X61:Y61"/>
    <mergeCell ref="Z61:AA61"/>
    <mergeCell ref="AB61:AC61"/>
    <mergeCell ref="AD61:AE61"/>
    <mergeCell ref="AF61:AG61"/>
    <mergeCell ref="B61:D61"/>
    <mergeCell ref="J61:K61"/>
    <mergeCell ref="L61:M61"/>
    <mergeCell ref="P61:Q61"/>
    <mergeCell ref="R61:S61"/>
    <mergeCell ref="T61:U61"/>
    <mergeCell ref="V60:W60"/>
    <mergeCell ref="X60:Y60"/>
    <mergeCell ref="Z60:AA60"/>
    <mergeCell ref="AB60:AC60"/>
    <mergeCell ref="AD60:AE60"/>
    <mergeCell ref="AF60:AG60"/>
    <mergeCell ref="B60:D60"/>
    <mergeCell ref="J60:K60"/>
    <mergeCell ref="L60:M60"/>
    <mergeCell ref="P60:Q60"/>
    <mergeCell ref="R60:S60"/>
    <mergeCell ref="T60:U60"/>
    <mergeCell ref="V59:W59"/>
    <mergeCell ref="X59:Y59"/>
    <mergeCell ref="Z59:AA59"/>
    <mergeCell ref="AB59:AC59"/>
    <mergeCell ref="AD59:AE59"/>
    <mergeCell ref="AF59:AG59"/>
    <mergeCell ref="B59:D59"/>
    <mergeCell ref="J59:K59"/>
    <mergeCell ref="L59:M59"/>
    <mergeCell ref="P59:Q59"/>
    <mergeCell ref="R59:S59"/>
    <mergeCell ref="T59:U59"/>
    <mergeCell ref="V58:W58"/>
    <mergeCell ref="X58:Y58"/>
    <mergeCell ref="Z58:AA58"/>
    <mergeCell ref="AB58:AC58"/>
    <mergeCell ref="AD58:AE58"/>
    <mergeCell ref="AF58:AG58"/>
    <mergeCell ref="B58:D58"/>
    <mergeCell ref="J58:K58"/>
    <mergeCell ref="L58:M58"/>
    <mergeCell ref="P58:Q58"/>
    <mergeCell ref="R58:S58"/>
    <mergeCell ref="T58:U58"/>
    <mergeCell ref="V57:W57"/>
    <mergeCell ref="X57:Y57"/>
    <mergeCell ref="Z57:AA57"/>
    <mergeCell ref="AB57:AC57"/>
    <mergeCell ref="AD57:AE57"/>
    <mergeCell ref="AF57:AG57"/>
    <mergeCell ref="B57:D57"/>
    <mergeCell ref="J57:K57"/>
    <mergeCell ref="L57:M57"/>
    <mergeCell ref="P57:Q57"/>
    <mergeCell ref="R57:S57"/>
    <mergeCell ref="T57:U57"/>
    <mergeCell ref="V56:W56"/>
    <mergeCell ref="X56:Y56"/>
    <mergeCell ref="Z56:AA56"/>
    <mergeCell ref="AB56:AC56"/>
    <mergeCell ref="AD56:AE56"/>
    <mergeCell ref="AF56:AG56"/>
    <mergeCell ref="B56:D56"/>
    <mergeCell ref="J56:K56"/>
    <mergeCell ref="L56:M56"/>
    <mergeCell ref="P56:Q56"/>
    <mergeCell ref="R56:S56"/>
    <mergeCell ref="T56:U56"/>
    <mergeCell ref="V55:W55"/>
    <mergeCell ref="X55:Y55"/>
    <mergeCell ref="Z55:AA55"/>
    <mergeCell ref="AB55:AC55"/>
    <mergeCell ref="AD55:AE55"/>
    <mergeCell ref="AF55:AG55"/>
    <mergeCell ref="B55:D55"/>
    <mergeCell ref="J55:K55"/>
    <mergeCell ref="L55:M55"/>
    <mergeCell ref="P55:Q55"/>
    <mergeCell ref="R55:S55"/>
    <mergeCell ref="T55:U55"/>
    <mergeCell ref="V54:W54"/>
    <mergeCell ref="X54:Y54"/>
    <mergeCell ref="Z54:AA54"/>
    <mergeCell ref="AB54:AC54"/>
    <mergeCell ref="AD54:AE54"/>
    <mergeCell ref="AF54:AG54"/>
    <mergeCell ref="B54:D54"/>
    <mergeCell ref="J54:K54"/>
    <mergeCell ref="L54:M54"/>
    <mergeCell ref="P54:Q54"/>
    <mergeCell ref="R54:S54"/>
    <mergeCell ref="T54:U54"/>
    <mergeCell ref="X52:Y52"/>
    <mergeCell ref="Z52:AA52"/>
    <mergeCell ref="AB52:AC52"/>
    <mergeCell ref="AD52:AE52"/>
    <mergeCell ref="AF52:AG52"/>
    <mergeCell ref="AJ52:AJ53"/>
    <mergeCell ref="L52:M52"/>
    <mergeCell ref="O52:O53"/>
    <mergeCell ref="P52:Q52"/>
    <mergeCell ref="R52:S52"/>
    <mergeCell ref="T52:U52"/>
    <mergeCell ref="V52:W52"/>
    <mergeCell ref="E52:E53"/>
    <mergeCell ref="F52:F53"/>
    <mergeCell ref="H52:H53"/>
    <mergeCell ref="I52:I53"/>
    <mergeCell ref="J52:J53"/>
    <mergeCell ref="K52:K53"/>
    <mergeCell ref="A50:AM50"/>
    <mergeCell ref="A51:A53"/>
    <mergeCell ref="B51:D51"/>
    <mergeCell ref="J51:K51"/>
    <mergeCell ref="L51:M51"/>
    <mergeCell ref="P51:AG51"/>
    <mergeCell ref="AH51:AI51"/>
    <mergeCell ref="AL51:AL53"/>
    <mergeCell ref="AM51:AM53"/>
    <mergeCell ref="B52:D53"/>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V6:W6"/>
    <mergeCell ref="X6:Y6"/>
    <mergeCell ref="Z6:AA6"/>
    <mergeCell ref="AB6:AC6"/>
    <mergeCell ref="AD6:AE6"/>
    <mergeCell ref="AF6:AG6"/>
    <mergeCell ref="B6:D6"/>
    <mergeCell ref="J6:K6"/>
    <mergeCell ref="L6:M6"/>
    <mergeCell ref="P6:Q6"/>
    <mergeCell ref="R6:S6"/>
    <mergeCell ref="T6:U6"/>
    <mergeCell ref="V5:W5"/>
    <mergeCell ref="X5:Y5"/>
    <mergeCell ref="Z5:AA5"/>
    <mergeCell ref="AB5:AC5"/>
    <mergeCell ref="AD5:AE5"/>
    <mergeCell ref="AF5:AG5"/>
    <mergeCell ref="B5:D5"/>
    <mergeCell ref="J5:K5"/>
    <mergeCell ref="L5:M5"/>
    <mergeCell ref="P5:Q5"/>
    <mergeCell ref="R5:S5"/>
    <mergeCell ref="T5:U5"/>
    <mergeCell ref="X3:Y3"/>
    <mergeCell ref="Z3:AA3"/>
    <mergeCell ref="AB3:AC3"/>
    <mergeCell ref="AD3:AE3"/>
    <mergeCell ref="AF3:AG3"/>
    <mergeCell ref="AJ3:AJ4"/>
    <mergeCell ref="L3:M3"/>
    <mergeCell ref="O3:O4"/>
    <mergeCell ref="P3:Q3"/>
    <mergeCell ref="R3:S3"/>
    <mergeCell ref="T3:U3"/>
    <mergeCell ref="V3:W3"/>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s>
  <conditionalFormatting sqref="H5:I49 H54:I104">
    <cfRule type="expression" dxfId="1617" priority="35">
      <formula>"""Cumple"" o ""No cumple"""</formula>
    </cfRule>
  </conditionalFormatting>
  <conditionalFormatting sqref="I5:I49 I54:I104">
    <cfRule type="expression" dxfId="1616" priority="33">
      <formula>$I5="No cumple"</formula>
    </cfRule>
    <cfRule type="expression" dxfId="1615" priority="34">
      <formula>$I5="Cumple"</formula>
    </cfRule>
  </conditionalFormatting>
  <conditionalFormatting sqref="H5:H49 H54:H104">
    <cfRule type="expression" dxfId="1614" priority="31">
      <formula>$H5="No cumple"</formula>
    </cfRule>
    <cfRule type="expression" dxfId="1613" priority="32">
      <formula>$H5="Cumple"</formula>
    </cfRule>
  </conditionalFormatting>
  <conditionalFormatting sqref="L5:L6">
    <cfRule type="cellIs" dxfId="1612" priority="29" operator="lessThan">
      <formula>$L$4</formula>
    </cfRule>
    <cfRule type="cellIs" dxfId="1611" priority="30" operator="greaterThanOrEqual">
      <formula>$L$4</formula>
    </cfRule>
  </conditionalFormatting>
  <conditionalFormatting sqref="J5:K49 J54:K104">
    <cfRule type="cellIs" dxfId="1610" priority="27" operator="notBetween">
      <formula>$J$3</formula>
      <formula>$K$3</formula>
    </cfRule>
    <cfRule type="cellIs" dxfId="1609" priority="28" operator="between">
      <formula>$J$3</formula>
      <formula>$K$3</formula>
    </cfRule>
  </conditionalFormatting>
  <conditionalFormatting sqref="P5:Q49 P54:Q104">
    <cfRule type="cellIs" dxfId="1608" priority="25" operator="notBetween">
      <formula>$P$4</formula>
      <formula>$Q$4</formula>
    </cfRule>
    <cfRule type="cellIs" dxfId="1607" priority="26" operator="between">
      <formula>$P$4</formula>
      <formula>$Q$4</formula>
    </cfRule>
  </conditionalFormatting>
  <conditionalFormatting sqref="R5:S49 R54:S104">
    <cfRule type="cellIs" dxfId="1606" priority="23" operator="notBetween">
      <formula>$R$4</formula>
      <formula>$S$4</formula>
    </cfRule>
    <cfRule type="cellIs" dxfId="1605" priority="24" operator="between">
      <formula>$R$4</formula>
      <formula>$S$4</formula>
    </cfRule>
  </conditionalFormatting>
  <conditionalFormatting sqref="T5:U49 T54:U104">
    <cfRule type="cellIs" dxfId="1604" priority="21" operator="notBetween">
      <formula>$T$4</formula>
      <formula>$U$4</formula>
    </cfRule>
    <cfRule type="cellIs" dxfId="1603" priority="22" operator="between">
      <formula>$T$4</formula>
      <formula>$U$4</formula>
    </cfRule>
  </conditionalFormatting>
  <conditionalFormatting sqref="V5:W49 V54:W104">
    <cfRule type="cellIs" dxfId="1602" priority="19" operator="notBetween">
      <formula>$V$4</formula>
      <formula>$W$4</formula>
    </cfRule>
    <cfRule type="cellIs" dxfId="1601" priority="20" operator="between">
      <formula>$V$4</formula>
      <formula>$W$4</formula>
    </cfRule>
  </conditionalFormatting>
  <conditionalFormatting sqref="X5:Y49 X54:Y104">
    <cfRule type="cellIs" dxfId="1600" priority="17" operator="notBetween">
      <formula>$X$4</formula>
      <formula>$Y$4</formula>
    </cfRule>
    <cfRule type="cellIs" dxfId="1599" priority="18" operator="between">
      <formula>$X$4</formula>
      <formula>$Y$4</formula>
    </cfRule>
  </conditionalFormatting>
  <conditionalFormatting sqref="Z5:AG49 Z54:AG104">
    <cfRule type="cellIs" dxfId="1598" priority="15" operator="notBetween">
      <formula>$Z$4</formula>
      <formula>$AA$4</formula>
    </cfRule>
    <cfRule type="cellIs" dxfId="1597" priority="16" operator="between">
      <formula>$Z$4</formula>
      <formula>$AA$4</formula>
    </cfRule>
  </conditionalFormatting>
  <conditionalFormatting sqref="AK5:AK49 AK54:AK104">
    <cfRule type="cellIs" dxfId="1596" priority="13" operator="lessThanOrEqual">
      <formula>$AK$4</formula>
    </cfRule>
    <cfRule type="cellIs" dxfId="1595" priority="14" operator="greaterThan">
      <formula>$AK$4</formula>
    </cfRule>
  </conditionalFormatting>
  <conditionalFormatting sqref="L7:L49 L54:L104">
    <cfRule type="cellIs" dxfId="1594" priority="11" operator="lessThan">
      <formula>$L$4</formula>
    </cfRule>
    <cfRule type="cellIs" dxfId="1593" priority="12" operator="greaterThanOrEqual">
      <formula>$L$4</formula>
    </cfRule>
  </conditionalFormatting>
  <conditionalFormatting sqref="G5:G49">
    <cfRule type="cellIs" dxfId="1592" priority="9" operator="lessThan">
      <formula>$G$4</formula>
    </cfRule>
    <cfRule type="cellIs" dxfId="1591" priority="10" operator="greaterThanOrEqual">
      <formula>$G$4</formula>
    </cfRule>
  </conditionalFormatting>
  <conditionalFormatting sqref="AH5:AI49 AH54:AI104">
    <cfRule type="cellIs" dxfId="1590" priority="7" operator="greaterThan">
      <formula>$AH$4</formula>
    </cfRule>
    <cfRule type="cellIs" dxfId="1589" priority="8" operator="lessThanOrEqual">
      <formula>$AH$4</formula>
    </cfRule>
  </conditionalFormatting>
  <conditionalFormatting sqref="AI5:AI49 AI54:AI104">
    <cfRule type="cellIs" dxfId="1588" priority="5" operator="greaterThan">
      <formula>$AI$4</formula>
    </cfRule>
    <cfRule type="cellIs" dxfId="1587" priority="6" operator="lessThanOrEqual">
      <formula>$AI$4</formula>
    </cfRule>
  </conditionalFormatting>
  <conditionalFormatting sqref="AJ5:AJ49 AJ54:AJ104">
    <cfRule type="expression" dxfId="1586" priority="3">
      <formula>$AJ5="No cumple"</formula>
    </cfRule>
    <cfRule type="expression" dxfId="1585" priority="4">
      <formula>$AJ5="Cumple"</formula>
    </cfRule>
  </conditionalFormatting>
  <conditionalFormatting sqref="G54:G104">
    <cfRule type="cellIs" dxfId="1584" priority="1" operator="lessThan">
      <formula>$G$53</formula>
    </cfRule>
    <cfRule type="cellIs" dxfId="1583" priority="2" operator="greaterThanOrEqual">
      <formula>$G$53</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 B52:D53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S104"/>
  <sheetViews>
    <sheetView zoomScaleNormal="100" workbookViewId="0">
      <selection activeCell="E3" sqref="E3:E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0" t="s">
        <v>216</v>
      </c>
      <c r="J2" s="89" t="s">
        <v>217</v>
      </c>
      <c r="K2" s="90"/>
      <c r="L2" s="91" t="s">
        <v>219</v>
      </c>
      <c r="M2" s="92"/>
      <c r="N2" s="70" t="s">
        <v>225</v>
      </c>
      <c r="O2" s="70"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236</v>
      </c>
      <c r="C3" s="99"/>
      <c r="D3" s="100"/>
      <c r="E3" s="118" t="s">
        <v>221</v>
      </c>
      <c r="F3" s="118" t="str">
        <f>VLOOKUP(B3,ESPECIFICACIONES[],2,FALSE)</f>
        <v>PEBD</v>
      </c>
      <c r="G3" s="69" t="str">
        <f>VLOOKUP(B3,ESPECIFICACIONES[],3,FALSE)</f>
        <v>No menor a 1000 ml                    No menor a 500 ml</v>
      </c>
      <c r="H3" s="107" t="str">
        <f>VLOOKUP(B3,ESPECIFICACIONES[],5,FALSE)</f>
        <v>El contenido y el envase primario no presenta huellas de coloración</v>
      </c>
      <c r="I3" s="107" t="str">
        <f>VLOOKUP(B3,ESPECIFICACIONES[],4,FALSE)</f>
        <v>Solución límpida y transparente</v>
      </c>
      <c r="J3" s="120">
        <f>VLOOKUP(B3,ESPECIFICACIONES[],6,FALSE)</f>
        <v>6</v>
      </c>
      <c r="K3" s="120">
        <f>VLOOKUP(B3,ESPECIFICACIONES[],7,FALSE)</f>
        <v>7.5</v>
      </c>
      <c r="L3" s="109" t="str">
        <f>VLOOKUP(B3,ESPECIFICACIONES[],8,FALSE)</f>
        <v>ms/cm</v>
      </c>
      <c r="M3" s="110" t="str">
        <f>VLOOKUP(B3,ESPECIFICACIONES[],9,FALSE)</f>
        <v>NA</v>
      </c>
      <c r="N3" s="63" t="str">
        <f>VLOOKUP(B3,ESPECIFICACIONES[],9,FALSE)</f>
        <v>NA</v>
      </c>
      <c r="O3" s="107" t="str">
        <f>VLOOKUP(B3,ESPECIFICACIONES[],11,FALSE)</f>
        <v>NA</v>
      </c>
      <c r="P3" s="104" t="str">
        <f>VLOOKUP(B3,ESPECIFICACIONES[],12,FALSE)</f>
        <v>% Cloruros totales</v>
      </c>
      <c r="Q3" s="104"/>
      <c r="R3" s="104" t="str">
        <f>VLOOKUP(B3,ESPECIFICACIONES[],15,FALSE)</f>
        <v>% Sodio</v>
      </c>
      <c r="S3" s="104"/>
      <c r="T3" s="104" t="str">
        <f>VLOOKUP(B3,ESPECIFICACIONES[],18,FALSE)</f>
        <v>% Potasio</v>
      </c>
      <c r="U3" s="104" t="str">
        <f>VLOOKUP(B3,ESPECIFICACIONES[],21,FALSE)</f>
        <v>% Calcio</v>
      </c>
      <c r="V3" s="104" t="str">
        <f>VLOOKUP(B3,ESPECIFICACIONES[],21,FALSE)</f>
        <v>% Calcio</v>
      </c>
      <c r="W3" s="104" t="str">
        <f>VLOOKUP(B3,ESPECIFICACIONES[],24,FALSE)</f>
        <v>% Lactato</v>
      </c>
      <c r="X3" s="104" t="str">
        <f>VLOOKUP(B3,ESPECIFICACIONES[],24,FALSE)</f>
        <v>% Lactato</v>
      </c>
      <c r="Y3" s="104"/>
      <c r="Z3" s="104" t="str">
        <f>VLOOKUP(B3,ESPECIFICACIONES[],27,FALSE)</f>
        <v>% Cloruro de sodio</v>
      </c>
      <c r="AA3" s="104" t="str">
        <f>VLOOKUP(B3,ESPECIFICACIONES[],30,FALSE)</f>
        <v>% Cloruro de potasio</v>
      </c>
      <c r="AB3" s="105" t="str">
        <f>VLOOKUP(B3,ESPECIFICACIONES[],30,FALSE)</f>
        <v>% Cloruro de potasio</v>
      </c>
      <c r="AC3" s="106"/>
      <c r="AD3" s="105" t="str">
        <f>VLOOKUP(B3,ESPECIFICACIONES[],33,FALSE)</f>
        <v>% Cloruro de calcio</v>
      </c>
      <c r="AE3" s="106"/>
      <c r="AF3" s="105" t="str">
        <f>VLOOKUP(B3,ESPECIFICACIONES[],36,FALSE)</f>
        <v>% Lactato de sodio</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0,5 UE/ml</v>
      </c>
      <c r="AL3" s="95"/>
      <c r="AM3" s="97"/>
    </row>
    <row r="4" spans="1:45" s="49" customFormat="1" ht="27" customHeight="1" x14ac:dyDescent="0.25">
      <c r="A4" s="87"/>
      <c r="B4" s="101"/>
      <c r="C4" s="102"/>
      <c r="D4" s="103"/>
      <c r="E4" s="119"/>
      <c r="F4" s="119"/>
      <c r="G4" s="62">
        <v>1000</v>
      </c>
      <c r="H4" s="108"/>
      <c r="I4" s="108"/>
      <c r="J4" s="120"/>
      <c r="K4" s="120"/>
      <c r="L4" s="63" t="s">
        <v>8</v>
      </c>
      <c r="M4" s="63" t="s">
        <v>8</v>
      </c>
      <c r="N4" s="63" t="e">
        <f>VLOOKUP(E4,ESPECIFICACIONES[],10,FALSE)</f>
        <v>#N/A</v>
      </c>
      <c r="O4" s="108">
        <f>VLOOKUP(B3,ESPECIFICACIONES[],13,FALSE)</f>
        <v>0.94850000000000001</v>
      </c>
      <c r="P4" s="51">
        <f>VLOOKUP(B3,ESPECIFICACIONES[],13,FALSE)</f>
        <v>0.94850000000000001</v>
      </c>
      <c r="Q4" s="51">
        <f>VLOOKUP(B3,ESPECIFICACIONES[],14,FALSE)</f>
        <v>1.0515000000000001</v>
      </c>
      <c r="R4" s="52">
        <f>VLOOKUP(B3,ESPECIFICACIONES[],16,FALSE)</f>
        <v>0.9556</v>
      </c>
      <c r="S4" s="52">
        <f>VLOOKUP(B3,ESPECIFICACIONES[],17,FALSE)</f>
        <v>1.0472999999999999</v>
      </c>
      <c r="T4" s="52">
        <f>VLOOKUP(B3,ESPECIFICACIONES[],19,FALSE)</f>
        <v>0.88739999999999997</v>
      </c>
      <c r="U4" s="52">
        <f>VLOOKUP(B3,ESPECIFICACIONES[],20,FALSE)</f>
        <v>1.0812999999999999</v>
      </c>
      <c r="V4" s="52">
        <f>VLOOKUP(B3,ESPECIFICACIONES[],22,FALSE)</f>
        <v>0.9</v>
      </c>
      <c r="W4" s="52">
        <f>VLOOKUP(B3,ESPECIFICACIONES[],23,FALSE)</f>
        <v>1.1100000000000001</v>
      </c>
      <c r="X4" s="52">
        <f>VLOOKUP(B3,ESPECIFICACIONES[],25,FALSE)</f>
        <v>0.93830000000000002</v>
      </c>
      <c r="Y4" s="52">
        <f>VLOOKUP(B3,ESPECIFICACIONES[],26,FALSE)</f>
        <v>1.0601</v>
      </c>
      <c r="Z4" s="52">
        <f>VLOOKUP(B3,ESPECIFICACIONES[],28,FALSE)</f>
        <v>0.95</v>
      </c>
      <c r="AA4" s="52">
        <f>VLOOKUP(B3,ESPECIFICACIONES[],29,FALSE)</f>
        <v>1.05</v>
      </c>
      <c r="AB4" s="52">
        <f>VLOOKUP(B3,ESPECIFICACIONES[],31,FALSE)</f>
        <v>0.9</v>
      </c>
      <c r="AC4" s="52">
        <f>VLOOKUP(B3,ESPECIFICACIONES[],32,FALSE)</f>
        <v>1.1000000000000001</v>
      </c>
      <c r="AD4" s="52">
        <f>VLOOKUP(B3,ESPECIFICACIONES[],34,FALSE)</f>
        <v>0.9</v>
      </c>
      <c r="AE4" s="52">
        <f>VLOOKUP(B3,ESPECIFICACIONES[],35,FALSE)</f>
        <v>1.1000000000000001</v>
      </c>
      <c r="AF4" s="52">
        <f>VLOOKUP(B3,ESPECIFICACIONES[],37,FALSE)</f>
        <v>0.9355</v>
      </c>
      <c r="AG4" s="52">
        <f>VLOOKUP(B3,ESPECIFICACIONES[],38,FALSE)</f>
        <v>1.0645</v>
      </c>
      <c r="AH4" s="67" t="s">
        <v>8</v>
      </c>
      <c r="AI4" s="67" t="s">
        <v>8</v>
      </c>
      <c r="AJ4" s="108" t="e">
        <f>VLOOKUP(C4,ESPECIFICACIONES[],40,FALSE)</f>
        <v>#N/A</v>
      </c>
      <c r="AK4" s="66">
        <v>0.5</v>
      </c>
      <c r="AL4" s="96"/>
      <c r="AM4" s="97"/>
      <c r="AS4" s="50"/>
    </row>
    <row r="5" spans="1:45" ht="20.25" customHeight="1" x14ac:dyDescent="0.25">
      <c r="A5" s="65"/>
      <c r="B5" s="121" t="str">
        <f>VLOOKUP(B3,ESPECIFICACIONES[],1,FALSE)</f>
        <v>Solución de Ringer Lactato "Hartmann"</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Solución de Ringer Lactato "Hartmann"</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Solución de Ringer Lactato "Hartmann"</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Solución de Ringer Lactato "Hartmann"</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Solución de Ringer Lactato "Hartmann"</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Solución de Ringer Lactato "Hartmann"</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Solución de Ringer Lactato "Hartmann"</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Solución de Ringer Lactato "Hartmann"</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Solución de Ringer Lactato "Hartmann"</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Solución de Ringer Lactato "Hartmann"</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Solución de Ringer Lactato "Hartmann"</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Solución de Ringer Lactato "Hartmann"</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Solución de Ringer Lactato "Hartmann"</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Solución de Ringer Lactato "Hartmann"</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Solución de Ringer Lactato "Hartmann"</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Solución de Ringer Lactato "Hartmann"</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Solución de Ringer Lactato "Hartmann"</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Solución de Ringer Lactato "Hartmann"</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Solución de Ringer Lactato "Hartmann"</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Solución de Ringer Lactato "Hartmann"</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Solución de Ringer Lactato "Hartmann"</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Solución de Ringer Lactato "Hartmann"</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Solución de Ringer Lactato "Hartmann"</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Solución de Ringer Lactato "Hartmann"</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Solución de Ringer Lactato "Hartmann"</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Solución de Ringer Lactato "Hartmann"</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Solución de Ringer Lactato "Hartmann"</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Solución de Ringer Lactato "Hartmann"</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Solución de Ringer Lactato "Hartmann"</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Solución de Ringer Lactato "Hartmann"</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Solución de Ringer Lactato "Hartmann"</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Solución de Ringer Lactato "Hartmann"</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Solución de Ringer Lactato "Hartmann"</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Solución de Ringer Lactato "Hartmann"</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Solución de Ringer Lactato "Hartmann"</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Solución de Ringer Lactato "Hartmann"</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Solución de Ringer Lactato "Hartmann"</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Solución de Ringer Lactato "Hartmann"</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Solución de Ringer Lactato "Hartmann"</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Solución de Ringer Lactato "Hartmann"</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Solución de Ringer Lactato "Hartmann"</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Solución de Ringer Lactato "Hartmann"</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Solución de Ringer Lactato "Hartmann"</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Solución de Ringer Lactato "Hartmann"</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45" ht="20.25" customHeight="1" x14ac:dyDescent="0.25">
      <c r="A49" s="65"/>
      <c r="B49" s="111" t="str">
        <f>VLOOKUP(B46,ESPECIFICACIONES[],1,FALSE)</f>
        <v>Solución de Ringer Lactato "Hartmann"</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row r="50" spans="1:45" s="46" customFormat="1" ht="14.25" customHeight="1" x14ac:dyDescent="0.2">
      <c r="A50" s="83" t="s">
        <v>212</v>
      </c>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row>
    <row r="51" spans="1:45" s="48" customFormat="1" ht="14.25" customHeight="1" x14ac:dyDescent="0.25">
      <c r="A51" s="85" t="s">
        <v>213</v>
      </c>
      <c r="B51" s="88" t="s">
        <v>214</v>
      </c>
      <c r="C51" s="88"/>
      <c r="D51" s="88"/>
      <c r="E51" s="47" t="s">
        <v>215</v>
      </c>
      <c r="F51" s="47" t="s">
        <v>224</v>
      </c>
      <c r="G51" s="47" t="s">
        <v>232</v>
      </c>
      <c r="H51" s="47" t="s">
        <v>218</v>
      </c>
      <c r="I51" s="73" t="s">
        <v>216</v>
      </c>
      <c r="J51" s="89" t="s">
        <v>217</v>
      </c>
      <c r="K51" s="90"/>
      <c r="L51" s="91" t="s">
        <v>219</v>
      </c>
      <c r="M51" s="92"/>
      <c r="N51" s="73" t="s">
        <v>225</v>
      </c>
      <c r="O51" s="73" t="s">
        <v>226</v>
      </c>
      <c r="P51" s="91" t="s">
        <v>220</v>
      </c>
      <c r="Q51" s="93"/>
      <c r="R51" s="93"/>
      <c r="S51" s="93"/>
      <c r="T51" s="93"/>
      <c r="U51" s="93"/>
      <c r="V51" s="93"/>
      <c r="W51" s="93"/>
      <c r="X51" s="93"/>
      <c r="Y51" s="93"/>
      <c r="Z51" s="93"/>
      <c r="AA51" s="93"/>
      <c r="AB51" s="93"/>
      <c r="AC51" s="93"/>
      <c r="AD51" s="93"/>
      <c r="AE51" s="93"/>
      <c r="AF51" s="93"/>
      <c r="AG51" s="92" t="s">
        <v>238</v>
      </c>
      <c r="AH51" s="88" t="s">
        <v>238</v>
      </c>
      <c r="AI51" s="88"/>
      <c r="AJ51" s="64" t="s">
        <v>239</v>
      </c>
      <c r="AK51" s="64" t="s">
        <v>240</v>
      </c>
      <c r="AL51" s="94" t="s">
        <v>222</v>
      </c>
      <c r="AM51" s="97" t="s">
        <v>223</v>
      </c>
    </row>
    <row r="52" spans="1:45" s="48" customFormat="1" ht="44.25" customHeight="1" x14ac:dyDescent="0.25">
      <c r="A52" s="86"/>
      <c r="B52" s="98" t="s">
        <v>236</v>
      </c>
      <c r="C52" s="99"/>
      <c r="D52" s="100"/>
      <c r="E52" s="118" t="s">
        <v>221</v>
      </c>
      <c r="F52" s="118" t="str">
        <f>VLOOKUP(B52,ESPECIFICACIONES[],2,FALSE)</f>
        <v>PEBD</v>
      </c>
      <c r="G52" s="74" t="str">
        <f>VLOOKUP(B52,ESPECIFICACIONES[],3,FALSE)</f>
        <v>No menor a 1000 ml                    No menor a 500 ml</v>
      </c>
      <c r="H52" s="107" t="str">
        <f>VLOOKUP(B52,ESPECIFICACIONES[],5,FALSE)</f>
        <v>El contenido y el envase primario no presenta huellas de coloración</v>
      </c>
      <c r="I52" s="107" t="str">
        <f>VLOOKUP(B52,ESPECIFICACIONES[],4,FALSE)</f>
        <v>Solución límpida y transparente</v>
      </c>
      <c r="J52" s="120">
        <f>VLOOKUP(B52,ESPECIFICACIONES[],6,FALSE)</f>
        <v>6</v>
      </c>
      <c r="K52" s="120">
        <f>VLOOKUP(B52,ESPECIFICACIONES[],7,FALSE)</f>
        <v>7.5</v>
      </c>
      <c r="L52" s="109" t="str">
        <f>VLOOKUP(B52,ESPECIFICACIONES[],8,FALSE)</f>
        <v>ms/cm</v>
      </c>
      <c r="M52" s="110" t="str">
        <f>VLOOKUP(B52,ESPECIFICACIONES[],9,FALSE)</f>
        <v>NA</v>
      </c>
      <c r="N52" s="63" t="str">
        <f>VLOOKUP(B52,ESPECIFICACIONES[],9,FALSE)</f>
        <v>NA</v>
      </c>
      <c r="O52" s="107" t="str">
        <f>VLOOKUP(B52,ESPECIFICACIONES[],11,FALSE)</f>
        <v>NA</v>
      </c>
      <c r="P52" s="104" t="str">
        <f>VLOOKUP(B52,ESPECIFICACIONES[],12,FALSE)</f>
        <v>% Cloruros totales</v>
      </c>
      <c r="Q52" s="104"/>
      <c r="R52" s="104" t="str">
        <f>VLOOKUP(B52,ESPECIFICACIONES[],15,FALSE)</f>
        <v>% Sodio</v>
      </c>
      <c r="S52" s="104"/>
      <c r="T52" s="104" t="str">
        <f>VLOOKUP(B52,ESPECIFICACIONES[],18,FALSE)</f>
        <v>% Potasio</v>
      </c>
      <c r="U52" s="104" t="str">
        <f>VLOOKUP(B52,ESPECIFICACIONES[],21,FALSE)</f>
        <v>% Calcio</v>
      </c>
      <c r="V52" s="104" t="str">
        <f>VLOOKUP(B52,ESPECIFICACIONES[],21,FALSE)</f>
        <v>% Calcio</v>
      </c>
      <c r="W52" s="104" t="str">
        <f>VLOOKUP(B52,ESPECIFICACIONES[],24,FALSE)</f>
        <v>% Lactato</v>
      </c>
      <c r="X52" s="104" t="str">
        <f>VLOOKUP(B52,ESPECIFICACIONES[],24,FALSE)</f>
        <v>% Lactato</v>
      </c>
      <c r="Y52" s="104"/>
      <c r="Z52" s="104" t="str">
        <f>VLOOKUP(B52,ESPECIFICACIONES[],27,FALSE)</f>
        <v>% Cloruro de sodio</v>
      </c>
      <c r="AA52" s="104" t="str">
        <f>VLOOKUP(B52,ESPECIFICACIONES[],30,FALSE)</f>
        <v>% Cloruro de potasio</v>
      </c>
      <c r="AB52" s="105" t="str">
        <f>VLOOKUP(B52,ESPECIFICACIONES[],30,FALSE)</f>
        <v>% Cloruro de potasio</v>
      </c>
      <c r="AC52" s="106"/>
      <c r="AD52" s="105" t="str">
        <f>VLOOKUP(B52,ESPECIFICACIONES[],33,FALSE)</f>
        <v>% Cloruro de calcio</v>
      </c>
      <c r="AE52" s="106"/>
      <c r="AF52" s="105" t="str">
        <f>VLOOKUP(B52,ESPECIFICACIONES[],36,FALSE)</f>
        <v>% Lactato de sodio</v>
      </c>
      <c r="AG52" s="106"/>
      <c r="AH52" s="63" t="str">
        <f>VLOOKUP(B52,ESPECIFICACIONES[],39,FALSE)</f>
        <v>NA</v>
      </c>
      <c r="AI52" s="63" t="str">
        <f>VLOOKUP(B52,ESPECIFICACIONES[],40,FALSE)</f>
        <v>NA</v>
      </c>
      <c r="AJ52" s="107" t="str">
        <f>VLOOKUP(B52,ESPECIFICACIONES[],41,FALSE)</f>
        <v>Negativo al desarrollo de bacterias y hongos</v>
      </c>
      <c r="AK52" s="63" t="str">
        <f>VLOOKUP(B52,ESPECIFICACIONES[],42,FALSE)</f>
        <v>No más de 0,5 UE/ml</v>
      </c>
      <c r="AL52" s="95"/>
      <c r="AM52" s="97"/>
    </row>
    <row r="53" spans="1:45" s="49" customFormat="1" ht="27" customHeight="1" x14ac:dyDescent="0.25">
      <c r="A53" s="87"/>
      <c r="B53" s="101"/>
      <c r="C53" s="102"/>
      <c r="D53" s="103"/>
      <c r="E53" s="119"/>
      <c r="F53" s="119"/>
      <c r="G53" s="62">
        <v>500</v>
      </c>
      <c r="H53" s="108"/>
      <c r="I53" s="108"/>
      <c r="J53" s="120"/>
      <c r="K53" s="120"/>
      <c r="L53" s="63" t="s">
        <v>8</v>
      </c>
      <c r="M53" s="63" t="s">
        <v>8</v>
      </c>
      <c r="N53" s="63" t="e">
        <f>VLOOKUP(E53,ESPECIFICACIONES[],10,FALSE)</f>
        <v>#N/A</v>
      </c>
      <c r="O53" s="108">
        <f>VLOOKUP(B52,ESPECIFICACIONES[],13,FALSE)</f>
        <v>0.94850000000000001</v>
      </c>
      <c r="P53" s="51">
        <f>VLOOKUP(B52,ESPECIFICACIONES[],13,FALSE)</f>
        <v>0.94850000000000001</v>
      </c>
      <c r="Q53" s="51">
        <f>VLOOKUP(B52,ESPECIFICACIONES[],14,FALSE)</f>
        <v>1.0515000000000001</v>
      </c>
      <c r="R53" s="52">
        <f>VLOOKUP(B52,ESPECIFICACIONES[],16,FALSE)</f>
        <v>0.9556</v>
      </c>
      <c r="S53" s="52">
        <f>VLOOKUP(B52,ESPECIFICACIONES[],17,FALSE)</f>
        <v>1.0472999999999999</v>
      </c>
      <c r="T53" s="52">
        <f>VLOOKUP(B52,ESPECIFICACIONES[],19,FALSE)</f>
        <v>0.88739999999999997</v>
      </c>
      <c r="U53" s="52">
        <f>VLOOKUP(B52,ESPECIFICACIONES[],20,FALSE)</f>
        <v>1.0812999999999999</v>
      </c>
      <c r="V53" s="52">
        <f>VLOOKUP(B52,ESPECIFICACIONES[],22,FALSE)</f>
        <v>0.9</v>
      </c>
      <c r="W53" s="52">
        <f>VLOOKUP(B52,ESPECIFICACIONES[],23,FALSE)</f>
        <v>1.1100000000000001</v>
      </c>
      <c r="X53" s="52">
        <f>VLOOKUP(B52,ESPECIFICACIONES[],25,FALSE)</f>
        <v>0.93830000000000002</v>
      </c>
      <c r="Y53" s="52">
        <f>VLOOKUP(B52,ESPECIFICACIONES[],26,FALSE)</f>
        <v>1.0601</v>
      </c>
      <c r="Z53" s="52">
        <f>VLOOKUP(B52,ESPECIFICACIONES[],28,FALSE)</f>
        <v>0.95</v>
      </c>
      <c r="AA53" s="52">
        <f>VLOOKUP(B52,ESPECIFICACIONES[],29,FALSE)</f>
        <v>1.05</v>
      </c>
      <c r="AB53" s="52">
        <f>VLOOKUP(B52,ESPECIFICACIONES[],31,FALSE)</f>
        <v>0.9</v>
      </c>
      <c r="AC53" s="52">
        <f>VLOOKUP(B52,ESPECIFICACIONES[],32,FALSE)</f>
        <v>1.1000000000000001</v>
      </c>
      <c r="AD53" s="52">
        <f>VLOOKUP(B52,ESPECIFICACIONES[],34,FALSE)</f>
        <v>0.9</v>
      </c>
      <c r="AE53" s="52">
        <f>VLOOKUP(B52,ESPECIFICACIONES[],35,FALSE)</f>
        <v>1.1000000000000001</v>
      </c>
      <c r="AF53" s="52">
        <f>VLOOKUP(B52,ESPECIFICACIONES[],37,FALSE)</f>
        <v>0.9355</v>
      </c>
      <c r="AG53" s="52">
        <f>VLOOKUP(B52,ESPECIFICACIONES[],38,FALSE)</f>
        <v>1.0645</v>
      </c>
      <c r="AH53" s="67" t="s">
        <v>8</v>
      </c>
      <c r="AI53" s="67" t="s">
        <v>8</v>
      </c>
      <c r="AJ53" s="108" t="e">
        <f>VLOOKUP(C53,ESPECIFICACIONES[],40,FALSE)</f>
        <v>#N/A</v>
      </c>
      <c r="AK53" s="66">
        <v>0.5</v>
      </c>
      <c r="AL53" s="96"/>
      <c r="AM53" s="97"/>
      <c r="AS53" s="50"/>
    </row>
    <row r="54" spans="1:45" ht="20.25" customHeight="1" x14ac:dyDescent="0.25">
      <c r="A54" s="65"/>
      <c r="B54" s="111" t="str">
        <f>VLOOKUP(B47,ESPECIFICACIONES[],1,FALSE)</f>
        <v>Solución de Ringer Lactato "Hartmann"</v>
      </c>
      <c r="C54" s="112"/>
      <c r="D54" s="113"/>
      <c r="E54" s="65"/>
      <c r="F54" s="65"/>
      <c r="G54" s="65" t="s">
        <v>8</v>
      </c>
      <c r="H54" s="65" t="s">
        <v>8</v>
      </c>
      <c r="I54" s="65" t="s">
        <v>8</v>
      </c>
      <c r="J54" s="114" t="s">
        <v>8</v>
      </c>
      <c r="K54" s="115"/>
      <c r="L54" s="114"/>
      <c r="M54" s="115"/>
      <c r="N54" s="65"/>
      <c r="O54" s="65"/>
      <c r="P54" s="116" t="s">
        <v>8</v>
      </c>
      <c r="Q54" s="117"/>
      <c r="R54" s="116"/>
      <c r="S54" s="117"/>
      <c r="T54" s="116"/>
      <c r="U54" s="117"/>
      <c r="V54" s="116"/>
      <c r="W54" s="117"/>
      <c r="X54" s="116"/>
      <c r="Y54" s="117"/>
      <c r="Z54" s="116"/>
      <c r="AA54" s="117"/>
      <c r="AB54" s="116"/>
      <c r="AC54" s="117"/>
      <c r="AD54" s="116"/>
      <c r="AE54" s="117"/>
      <c r="AF54" s="116"/>
      <c r="AG54" s="117"/>
      <c r="AH54" s="65"/>
      <c r="AI54" s="65"/>
      <c r="AJ54" s="65" t="s">
        <v>8</v>
      </c>
      <c r="AK54" s="71"/>
      <c r="AL54" s="65"/>
      <c r="AM54" s="65"/>
    </row>
    <row r="55" spans="1:45" ht="20.25" customHeight="1" x14ac:dyDescent="0.25">
      <c r="A55" s="65"/>
      <c r="B55" s="111" t="str">
        <f>VLOOKUP(B48,ESPECIFICACIONES[],1,FALSE)</f>
        <v>Solución de Ringer Lactato "Hartmann"</v>
      </c>
      <c r="C55" s="112"/>
      <c r="D55" s="113"/>
      <c r="E55" s="65"/>
      <c r="F55" s="65"/>
      <c r="G55" s="65"/>
      <c r="H55" s="65"/>
      <c r="I55" s="65" t="s">
        <v>8</v>
      </c>
      <c r="J55" s="114"/>
      <c r="K55" s="115"/>
      <c r="L55" s="114"/>
      <c r="M55" s="115"/>
      <c r="N55" s="65"/>
      <c r="O55" s="65"/>
      <c r="P55" s="116"/>
      <c r="Q55" s="117"/>
      <c r="R55" s="116"/>
      <c r="S55" s="117"/>
      <c r="T55" s="116"/>
      <c r="U55" s="117"/>
      <c r="V55" s="116"/>
      <c r="W55" s="117"/>
      <c r="X55" s="116"/>
      <c r="Y55" s="117"/>
      <c r="Z55" s="116"/>
      <c r="AA55" s="117"/>
      <c r="AB55" s="116"/>
      <c r="AC55" s="117"/>
      <c r="AD55" s="116"/>
      <c r="AE55" s="117"/>
      <c r="AF55" s="116"/>
      <c r="AG55" s="117"/>
      <c r="AH55" s="65"/>
      <c r="AI55" s="65"/>
      <c r="AJ55" s="65"/>
      <c r="AK55" s="71"/>
      <c r="AL55" s="65"/>
      <c r="AM55" s="65"/>
    </row>
    <row r="56" spans="1:45" ht="20.25" customHeight="1" x14ac:dyDescent="0.25">
      <c r="A56" s="65"/>
      <c r="B56" s="111" t="str">
        <f>VLOOKUP(B49,ESPECIFICACIONES[],1,FALSE)</f>
        <v>Solución de Ringer Lactato "Hartmann"</v>
      </c>
      <c r="C56" s="112"/>
      <c r="D56" s="113"/>
      <c r="E56" s="65"/>
      <c r="F56" s="65"/>
      <c r="G56" s="65"/>
      <c r="H56" s="65"/>
      <c r="I56" s="65" t="s">
        <v>8</v>
      </c>
      <c r="J56" s="114"/>
      <c r="K56" s="115"/>
      <c r="L56" s="114"/>
      <c r="M56" s="115"/>
      <c r="N56" s="65"/>
      <c r="O56" s="65"/>
      <c r="P56" s="116"/>
      <c r="Q56" s="117"/>
      <c r="R56" s="116"/>
      <c r="S56" s="117"/>
      <c r="T56" s="116"/>
      <c r="U56" s="117"/>
      <c r="V56" s="116"/>
      <c r="W56" s="117"/>
      <c r="X56" s="116"/>
      <c r="Y56" s="117"/>
      <c r="Z56" s="116"/>
      <c r="AA56" s="117"/>
      <c r="AB56" s="116"/>
      <c r="AC56" s="117"/>
      <c r="AD56" s="116"/>
      <c r="AE56" s="117"/>
      <c r="AF56" s="116"/>
      <c r="AG56" s="117"/>
      <c r="AH56" s="65"/>
      <c r="AI56" s="65"/>
      <c r="AJ56" s="65"/>
      <c r="AK56" s="71"/>
      <c r="AL56" s="65"/>
      <c r="AM56" s="65"/>
    </row>
    <row r="57" spans="1:45" ht="20.25" customHeight="1" x14ac:dyDescent="0.25">
      <c r="A57" s="65"/>
      <c r="B57" s="111" t="str">
        <f>VLOOKUP(B54,ESPECIFICACIONES[],1,FALSE)</f>
        <v>Solución de Ringer Lactato "Hartmann"</v>
      </c>
      <c r="C57" s="112"/>
      <c r="D57" s="113"/>
      <c r="E57" s="65"/>
      <c r="F57" s="65"/>
      <c r="G57" s="65"/>
      <c r="H57" s="65"/>
      <c r="I57" s="65" t="s">
        <v>8</v>
      </c>
      <c r="J57" s="114"/>
      <c r="K57" s="115"/>
      <c r="L57" s="114"/>
      <c r="M57" s="115"/>
      <c r="N57" s="65"/>
      <c r="O57" s="65"/>
      <c r="P57" s="116"/>
      <c r="Q57" s="117"/>
      <c r="R57" s="116"/>
      <c r="S57" s="117"/>
      <c r="T57" s="116"/>
      <c r="U57" s="117"/>
      <c r="V57" s="116"/>
      <c r="W57" s="117"/>
      <c r="X57" s="116"/>
      <c r="Y57" s="117"/>
      <c r="Z57" s="116"/>
      <c r="AA57" s="117"/>
      <c r="AB57" s="116"/>
      <c r="AC57" s="117"/>
      <c r="AD57" s="116"/>
      <c r="AE57" s="117"/>
      <c r="AF57" s="116"/>
      <c r="AG57" s="117"/>
      <c r="AH57" s="65"/>
      <c r="AI57" s="65"/>
      <c r="AJ57" s="65"/>
      <c r="AK57" s="71"/>
      <c r="AL57" s="65"/>
      <c r="AM57" s="65"/>
    </row>
    <row r="58" spans="1:45" ht="20.25" customHeight="1" x14ac:dyDescent="0.25">
      <c r="A58" s="65"/>
      <c r="B58" s="111" t="str">
        <f>VLOOKUP(B55,ESPECIFICACIONES[],1,FALSE)</f>
        <v>Solución de Ringer Lactato "Hartmann"</v>
      </c>
      <c r="C58" s="112"/>
      <c r="D58" s="113"/>
      <c r="E58" s="65"/>
      <c r="F58" s="65"/>
      <c r="G58" s="65"/>
      <c r="H58" s="65"/>
      <c r="I58" s="65" t="s">
        <v>8</v>
      </c>
      <c r="J58" s="114"/>
      <c r="K58" s="115"/>
      <c r="L58" s="114"/>
      <c r="M58" s="115"/>
      <c r="N58" s="65"/>
      <c r="O58" s="65"/>
      <c r="P58" s="116"/>
      <c r="Q58" s="117"/>
      <c r="R58" s="116"/>
      <c r="S58" s="117"/>
      <c r="T58" s="116"/>
      <c r="U58" s="117"/>
      <c r="V58" s="116"/>
      <c r="W58" s="117"/>
      <c r="X58" s="116"/>
      <c r="Y58" s="117"/>
      <c r="Z58" s="116"/>
      <c r="AA58" s="117"/>
      <c r="AB58" s="116"/>
      <c r="AC58" s="117"/>
      <c r="AD58" s="116"/>
      <c r="AE58" s="117"/>
      <c r="AF58" s="116"/>
      <c r="AG58" s="117"/>
      <c r="AH58" s="65"/>
      <c r="AI58" s="65"/>
      <c r="AJ58" s="65"/>
      <c r="AK58" s="71"/>
      <c r="AL58" s="65"/>
      <c r="AM58" s="65"/>
    </row>
    <row r="59" spans="1:45" ht="20.25" customHeight="1" x14ac:dyDescent="0.25">
      <c r="A59" s="65"/>
      <c r="B59" s="111" t="str">
        <f>VLOOKUP(B56,ESPECIFICACIONES[],1,FALSE)</f>
        <v>Solución de Ringer Lactato "Hartmann"</v>
      </c>
      <c r="C59" s="112"/>
      <c r="D59" s="113"/>
      <c r="E59" s="65"/>
      <c r="F59" s="65"/>
      <c r="G59" s="65"/>
      <c r="H59" s="65"/>
      <c r="I59" s="65" t="s">
        <v>8</v>
      </c>
      <c r="J59" s="114"/>
      <c r="K59" s="115"/>
      <c r="L59" s="114"/>
      <c r="M59" s="115"/>
      <c r="N59" s="65"/>
      <c r="O59" s="65"/>
      <c r="P59" s="116"/>
      <c r="Q59" s="117"/>
      <c r="R59" s="116"/>
      <c r="S59" s="117"/>
      <c r="T59" s="116"/>
      <c r="U59" s="117"/>
      <c r="V59" s="116"/>
      <c r="W59" s="117"/>
      <c r="X59" s="116"/>
      <c r="Y59" s="117"/>
      <c r="Z59" s="116"/>
      <c r="AA59" s="117"/>
      <c r="AB59" s="116"/>
      <c r="AC59" s="117"/>
      <c r="AD59" s="116"/>
      <c r="AE59" s="117"/>
      <c r="AF59" s="116"/>
      <c r="AG59" s="117"/>
      <c r="AH59" s="65"/>
      <c r="AI59" s="65"/>
      <c r="AJ59" s="65"/>
      <c r="AK59" s="71"/>
      <c r="AL59" s="65"/>
      <c r="AM59" s="65"/>
    </row>
    <row r="60" spans="1:45" ht="20.25" customHeight="1" x14ac:dyDescent="0.25">
      <c r="A60" s="65"/>
      <c r="B60" s="111" t="str">
        <f>VLOOKUP(B57,ESPECIFICACIONES[],1,FALSE)</f>
        <v>Solución de Ringer Lactato "Hartmann"</v>
      </c>
      <c r="C60" s="112"/>
      <c r="D60" s="113"/>
      <c r="E60" s="65"/>
      <c r="F60" s="65"/>
      <c r="G60" s="65"/>
      <c r="H60" s="65"/>
      <c r="I60" s="65" t="s">
        <v>8</v>
      </c>
      <c r="J60" s="114"/>
      <c r="K60" s="115"/>
      <c r="L60" s="114"/>
      <c r="M60" s="115"/>
      <c r="N60" s="65"/>
      <c r="O60" s="65"/>
      <c r="P60" s="116"/>
      <c r="Q60" s="117"/>
      <c r="R60" s="116"/>
      <c r="S60" s="117"/>
      <c r="T60" s="116"/>
      <c r="U60" s="117"/>
      <c r="V60" s="116"/>
      <c r="W60" s="117"/>
      <c r="X60" s="116"/>
      <c r="Y60" s="117"/>
      <c r="Z60" s="116"/>
      <c r="AA60" s="117"/>
      <c r="AB60" s="116"/>
      <c r="AC60" s="117"/>
      <c r="AD60" s="116"/>
      <c r="AE60" s="117"/>
      <c r="AF60" s="116"/>
      <c r="AG60" s="117"/>
      <c r="AH60" s="65"/>
      <c r="AI60" s="65"/>
      <c r="AJ60" s="65"/>
      <c r="AK60" s="71"/>
      <c r="AL60" s="65"/>
      <c r="AM60" s="65"/>
    </row>
    <row r="61" spans="1:45" ht="20.25" customHeight="1" x14ac:dyDescent="0.25">
      <c r="A61" s="65"/>
      <c r="B61" s="111" t="str">
        <f>VLOOKUP(B58,ESPECIFICACIONES[],1,FALSE)</f>
        <v>Solución de Ringer Lactato "Hartmann"</v>
      </c>
      <c r="C61" s="112"/>
      <c r="D61" s="113"/>
      <c r="E61" s="65"/>
      <c r="F61" s="65"/>
      <c r="G61" s="65"/>
      <c r="H61" s="65"/>
      <c r="I61" s="65" t="s">
        <v>8</v>
      </c>
      <c r="J61" s="114"/>
      <c r="K61" s="115"/>
      <c r="L61" s="114"/>
      <c r="M61" s="115"/>
      <c r="N61" s="65"/>
      <c r="O61" s="65"/>
      <c r="P61" s="116"/>
      <c r="Q61" s="117"/>
      <c r="R61" s="116"/>
      <c r="S61" s="117"/>
      <c r="T61" s="116"/>
      <c r="U61" s="117"/>
      <c r="V61" s="116"/>
      <c r="W61" s="117"/>
      <c r="X61" s="116"/>
      <c r="Y61" s="117"/>
      <c r="Z61" s="116"/>
      <c r="AA61" s="117"/>
      <c r="AB61" s="116"/>
      <c r="AC61" s="117"/>
      <c r="AD61" s="116"/>
      <c r="AE61" s="117"/>
      <c r="AF61" s="116"/>
      <c r="AG61" s="117"/>
      <c r="AH61" s="65"/>
      <c r="AI61" s="65"/>
      <c r="AJ61" s="65"/>
      <c r="AK61" s="71"/>
      <c r="AL61" s="65"/>
      <c r="AM61" s="65"/>
    </row>
    <row r="62" spans="1:45" ht="20.25" customHeight="1" x14ac:dyDescent="0.25">
      <c r="A62" s="65"/>
      <c r="B62" s="111" t="str">
        <f>VLOOKUP(B59,ESPECIFICACIONES[],1,FALSE)</f>
        <v>Solución de Ringer Lactato "Hartmann"</v>
      </c>
      <c r="C62" s="112"/>
      <c r="D62" s="113"/>
      <c r="E62" s="65"/>
      <c r="F62" s="65"/>
      <c r="G62" s="65"/>
      <c r="H62" s="65"/>
      <c r="I62" s="65" t="s">
        <v>8</v>
      </c>
      <c r="J62" s="114"/>
      <c r="K62" s="115"/>
      <c r="L62" s="114"/>
      <c r="M62" s="115"/>
      <c r="N62" s="65"/>
      <c r="O62" s="65"/>
      <c r="P62" s="116"/>
      <c r="Q62" s="117"/>
      <c r="R62" s="116"/>
      <c r="S62" s="117"/>
      <c r="T62" s="116"/>
      <c r="U62" s="117"/>
      <c r="V62" s="116"/>
      <c r="W62" s="117"/>
      <c r="X62" s="116"/>
      <c r="Y62" s="117"/>
      <c r="Z62" s="116"/>
      <c r="AA62" s="117"/>
      <c r="AB62" s="116"/>
      <c r="AC62" s="117"/>
      <c r="AD62" s="116"/>
      <c r="AE62" s="117"/>
      <c r="AF62" s="116"/>
      <c r="AG62" s="117"/>
      <c r="AH62" s="65"/>
      <c r="AI62" s="65"/>
      <c r="AJ62" s="65"/>
      <c r="AK62" s="71"/>
      <c r="AL62" s="65"/>
      <c r="AM62" s="65"/>
    </row>
    <row r="63" spans="1:45" ht="20.25" customHeight="1" x14ac:dyDescent="0.25">
      <c r="A63" s="65"/>
      <c r="B63" s="111" t="str">
        <f>VLOOKUP(B60,ESPECIFICACIONES[],1,FALSE)</f>
        <v>Solución de Ringer Lactato "Hartmann"</v>
      </c>
      <c r="C63" s="112"/>
      <c r="D63" s="113"/>
      <c r="E63" s="65"/>
      <c r="F63" s="65"/>
      <c r="G63" s="65"/>
      <c r="H63" s="65"/>
      <c r="I63" s="65" t="s">
        <v>8</v>
      </c>
      <c r="J63" s="114"/>
      <c r="K63" s="115"/>
      <c r="L63" s="114"/>
      <c r="M63" s="115"/>
      <c r="N63" s="65"/>
      <c r="O63" s="65"/>
      <c r="P63" s="116"/>
      <c r="Q63" s="117"/>
      <c r="R63" s="116"/>
      <c r="S63" s="117"/>
      <c r="T63" s="116"/>
      <c r="U63" s="117"/>
      <c r="V63" s="116"/>
      <c r="W63" s="117"/>
      <c r="X63" s="116"/>
      <c r="Y63" s="117"/>
      <c r="Z63" s="116"/>
      <c r="AA63" s="117"/>
      <c r="AB63" s="116"/>
      <c r="AC63" s="117"/>
      <c r="AD63" s="116"/>
      <c r="AE63" s="117"/>
      <c r="AF63" s="116"/>
      <c r="AG63" s="117"/>
      <c r="AH63" s="65"/>
      <c r="AI63" s="65"/>
      <c r="AJ63" s="65"/>
      <c r="AK63" s="71"/>
      <c r="AL63" s="65"/>
      <c r="AM63" s="65"/>
    </row>
    <row r="64" spans="1:45" ht="20.25" customHeight="1" x14ac:dyDescent="0.25">
      <c r="A64" s="65"/>
      <c r="B64" s="111" t="str">
        <f>VLOOKUP(B61,ESPECIFICACIONES[],1,FALSE)</f>
        <v>Solución de Ringer Lactato "Hartmann"</v>
      </c>
      <c r="C64" s="112"/>
      <c r="D64" s="113"/>
      <c r="E64" s="65"/>
      <c r="F64" s="65"/>
      <c r="G64" s="65"/>
      <c r="H64" s="65"/>
      <c r="I64" s="65" t="s">
        <v>8</v>
      </c>
      <c r="J64" s="114"/>
      <c r="K64" s="115"/>
      <c r="L64" s="114"/>
      <c r="M64" s="115"/>
      <c r="N64" s="65"/>
      <c r="O64" s="65"/>
      <c r="P64" s="116"/>
      <c r="Q64" s="117"/>
      <c r="R64" s="116"/>
      <c r="S64" s="117"/>
      <c r="T64" s="116"/>
      <c r="U64" s="117"/>
      <c r="V64" s="116"/>
      <c r="W64" s="117"/>
      <c r="X64" s="116"/>
      <c r="Y64" s="117"/>
      <c r="Z64" s="116"/>
      <c r="AA64" s="117"/>
      <c r="AB64" s="116"/>
      <c r="AC64" s="117"/>
      <c r="AD64" s="116"/>
      <c r="AE64" s="117"/>
      <c r="AF64" s="116"/>
      <c r="AG64" s="117"/>
      <c r="AH64" s="65"/>
      <c r="AI64" s="65"/>
      <c r="AJ64" s="65"/>
      <c r="AK64" s="71"/>
      <c r="AL64" s="65"/>
      <c r="AM64" s="65"/>
    </row>
    <row r="65" spans="1:39" ht="20.25" customHeight="1" x14ac:dyDescent="0.25">
      <c r="A65" s="65"/>
      <c r="B65" s="111" t="str">
        <f>VLOOKUP(B62,ESPECIFICACIONES[],1,FALSE)</f>
        <v>Solución de Ringer Lactato "Hartmann"</v>
      </c>
      <c r="C65" s="112"/>
      <c r="D65" s="113"/>
      <c r="E65" s="65"/>
      <c r="F65" s="65"/>
      <c r="G65" s="65"/>
      <c r="H65" s="65"/>
      <c r="I65" s="65" t="s">
        <v>8</v>
      </c>
      <c r="J65" s="114"/>
      <c r="K65" s="115"/>
      <c r="L65" s="114"/>
      <c r="M65" s="115"/>
      <c r="N65" s="65"/>
      <c r="O65" s="65"/>
      <c r="P65" s="116"/>
      <c r="Q65" s="117"/>
      <c r="R65" s="116"/>
      <c r="S65" s="117"/>
      <c r="T65" s="116"/>
      <c r="U65" s="117"/>
      <c r="V65" s="116"/>
      <c r="W65" s="117"/>
      <c r="X65" s="116"/>
      <c r="Y65" s="117"/>
      <c r="Z65" s="116"/>
      <c r="AA65" s="117"/>
      <c r="AB65" s="116"/>
      <c r="AC65" s="117"/>
      <c r="AD65" s="116"/>
      <c r="AE65" s="117"/>
      <c r="AF65" s="116"/>
      <c r="AG65" s="117"/>
      <c r="AH65" s="65"/>
      <c r="AI65" s="65"/>
      <c r="AJ65" s="65"/>
      <c r="AK65" s="71"/>
      <c r="AL65" s="65"/>
      <c r="AM65" s="65"/>
    </row>
    <row r="66" spans="1:39" ht="20.25" customHeight="1" x14ac:dyDescent="0.25">
      <c r="A66" s="65"/>
      <c r="B66" s="111" t="str">
        <f>VLOOKUP(B63,ESPECIFICACIONES[],1,FALSE)</f>
        <v>Solución de Ringer Lactato "Hartmann"</v>
      </c>
      <c r="C66" s="112"/>
      <c r="D66" s="113"/>
      <c r="E66" s="65"/>
      <c r="F66" s="65"/>
      <c r="G66" s="65"/>
      <c r="H66" s="65"/>
      <c r="I66" s="65" t="s">
        <v>8</v>
      </c>
      <c r="J66" s="114"/>
      <c r="K66" s="115"/>
      <c r="L66" s="114"/>
      <c r="M66" s="115"/>
      <c r="N66" s="65"/>
      <c r="O66" s="65"/>
      <c r="P66" s="116"/>
      <c r="Q66" s="117"/>
      <c r="R66" s="116"/>
      <c r="S66" s="117"/>
      <c r="T66" s="116"/>
      <c r="U66" s="117"/>
      <c r="V66" s="116"/>
      <c r="W66" s="117"/>
      <c r="X66" s="116"/>
      <c r="Y66" s="117"/>
      <c r="Z66" s="116"/>
      <c r="AA66" s="117"/>
      <c r="AB66" s="116"/>
      <c r="AC66" s="117"/>
      <c r="AD66" s="116"/>
      <c r="AE66" s="117"/>
      <c r="AF66" s="116"/>
      <c r="AG66" s="117"/>
      <c r="AH66" s="65"/>
      <c r="AI66" s="65"/>
      <c r="AJ66" s="65"/>
      <c r="AK66" s="71"/>
      <c r="AL66" s="65"/>
      <c r="AM66" s="65"/>
    </row>
    <row r="67" spans="1:39" ht="20.25" customHeight="1" x14ac:dyDescent="0.25">
      <c r="A67" s="65"/>
      <c r="B67" s="111" t="str">
        <f>VLOOKUP(B64,ESPECIFICACIONES[],1,FALSE)</f>
        <v>Solución de Ringer Lactato "Hartmann"</v>
      </c>
      <c r="C67" s="112"/>
      <c r="D67" s="113"/>
      <c r="E67" s="65"/>
      <c r="F67" s="65"/>
      <c r="G67" s="65"/>
      <c r="H67" s="65"/>
      <c r="I67" s="65" t="s">
        <v>8</v>
      </c>
      <c r="J67" s="114"/>
      <c r="K67" s="115"/>
      <c r="L67" s="114"/>
      <c r="M67" s="115"/>
      <c r="N67" s="65"/>
      <c r="O67" s="65"/>
      <c r="P67" s="116"/>
      <c r="Q67" s="117"/>
      <c r="R67" s="116"/>
      <c r="S67" s="117"/>
      <c r="T67" s="116"/>
      <c r="U67" s="117"/>
      <c r="V67" s="116"/>
      <c r="W67" s="117"/>
      <c r="X67" s="116"/>
      <c r="Y67" s="117"/>
      <c r="Z67" s="116"/>
      <c r="AA67" s="117"/>
      <c r="AB67" s="116"/>
      <c r="AC67" s="117"/>
      <c r="AD67" s="116"/>
      <c r="AE67" s="117"/>
      <c r="AF67" s="116"/>
      <c r="AG67" s="117"/>
      <c r="AH67" s="65"/>
      <c r="AI67" s="65"/>
      <c r="AJ67" s="65"/>
      <c r="AK67" s="71"/>
      <c r="AL67" s="65"/>
      <c r="AM67" s="65"/>
    </row>
    <row r="68" spans="1:39" ht="20.25" customHeight="1" x14ac:dyDescent="0.25">
      <c r="A68" s="65"/>
      <c r="B68" s="111" t="str">
        <f>VLOOKUP(B65,ESPECIFICACIONES[],1,FALSE)</f>
        <v>Solución de Ringer Lactato "Hartmann"</v>
      </c>
      <c r="C68" s="112"/>
      <c r="D68" s="113"/>
      <c r="E68" s="65"/>
      <c r="F68" s="65"/>
      <c r="G68" s="65"/>
      <c r="H68" s="65"/>
      <c r="I68" s="65" t="s">
        <v>8</v>
      </c>
      <c r="J68" s="114"/>
      <c r="K68" s="115"/>
      <c r="L68" s="114"/>
      <c r="M68" s="115"/>
      <c r="N68" s="65"/>
      <c r="O68" s="65"/>
      <c r="P68" s="116"/>
      <c r="Q68" s="117"/>
      <c r="R68" s="116"/>
      <c r="S68" s="117"/>
      <c r="T68" s="116"/>
      <c r="U68" s="117"/>
      <c r="V68" s="116"/>
      <c r="W68" s="117"/>
      <c r="X68" s="116"/>
      <c r="Y68" s="117"/>
      <c r="Z68" s="116"/>
      <c r="AA68" s="117"/>
      <c r="AB68" s="116"/>
      <c r="AC68" s="117"/>
      <c r="AD68" s="116"/>
      <c r="AE68" s="117"/>
      <c r="AF68" s="116"/>
      <c r="AG68" s="117"/>
      <c r="AH68" s="65"/>
      <c r="AI68" s="65"/>
      <c r="AJ68" s="65"/>
      <c r="AK68" s="71"/>
      <c r="AL68" s="65"/>
      <c r="AM68" s="65"/>
    </row>
    <row r="69" spans="1:39" ht="20.25" customHeight="1" x14ac:dyDescent="0.25">
      <c r="A69" s="65"/>
      <c r="B69" s="111" t="str">
        <f>VLOOKUP(B66,ESPECIFICACIONES[],1,FALSE)</f>
        <v>Solución de Ringer Lactato "Hartmann"</v>
      </c>
      <c r="C69" s="112"/>
      <c r="D69" s="113"/>
      <c r="E69" s="65"/>
      <c r="F69" s="65"/>
      <c r="G69" s="65"/>
      <c r="H69" s="65"/>
      <c r="I69" s="65" t="s">
        <v>8</v>
      </c>
      <c r="J69" s="114"/>
      <c r="K69" s="115"/>
      <c r="L69" s="114"/>
      <c r="M69" s="115"/>
      <c r="N69" s="65"/>
      <c r="O69" s="65"/>
      <c r="P69" s="116"/>
      <c r="Q69" s="117"/>
      <c r="R69" s="116"/>
      <c r="S69" s="117"/>
      <c r="T69" s="116"/>
      <c r="U69" s="117"/>
      <c r="V69" s="116"/>
      <c r="W69" s="117"/>
      <c r="X69" s="116"/>
      <c r="Y69" s="117"/>
      <c r="Z69" s="116"/>
      <c r="AA69" s="117"/>
      <c r="AB69" s="116"/>
      <c r="AC69" s="117"/>
      <c r="AD69" s="116"/>
      <c r="AE69" s="117"/>
      <c r="AF69" s="116"/>
      <c r="AG69" s="117"/>
      <c r="AH69" s="65"/>
      <c r="AI69" s="65"/>
      <c r="AJ69" s="65"/>
      <c r="AK69" s="71"/>
      <c r="AL69" s="65"/>
      <c r="AM69" s="65"/>
    </row>
    <row r="70" spans="1:39" ht="20.25" customHeight="1" x14ac:dyDescent="0.25">
      <c r="A70" s="65"/>
      <c r="B70" s="111" t="str">
        <f>VLOOKUP(B67,ESPECIFICACIONES[],1,FALSE)</f>
        <v>Solución de Ringer Lactato "Hartmann"</v>
      </c>
      <c r="C70" s="112"/>
      <c r="D70" s="113"/>
      <c r="E70" s="65"/>
      <c r="F70" s="65"/>
      <c r="G70" s="65"/>
      <c r="H70" s="65"/>
      <c r="I70" s="65" t="s">
        <v>8</v>
      </c>
      <c r="J70" s="114"/>
      <c r="K70" s="115"/>
      <c r="L70" s="114"/>
      <c r="M70" s="115"/>
      <c r="N70" s="65"/>
      <c r="O70" s="65"/>
      <c r="P70" s="116"/>
      <c r="Q70" s="117"/>
      <c r="R70" s="116"/>
      <c r="S70" s="117"/>
      <c r="T70" s="116"/>
      <c r="U70" s="117"/>
      <c r="V70" s="116"/>
      <c r="W70" s="117"/>
      <c r="X70" s="116"/>
      <c r="Y70" s="117"/>
      <c r="Z70" s="116"/>
      <c r="AA70" s="117"/>
      <c r="AB70" s="116"/>
      <c r="AC70" s="117"/>
      <c r="AD70" s="116"/>
      <c r="AE70" s="117"/>
      <c r="AF70" s="116"/>
      <c r="AG70" s="117"/>
      <c r="AH70" s="65"/>
      <c r="AI70" s="65"/>
      <c r="AJ70" s="65"/>
      <c r="AK70" s="71"/>
      <c r="AL70" s="65"/>
      <c r="AM70" s="65"/>
    </row>
    <row r="71" spans="1:39" ht="20.25" customHeight="1" x14ac:dyDescent="0.25">
      <c r="A71" s="65"/>
      <c r="B71" s="111" t="str">
        <f>VLOOKUP(B68,ESPECIFICACIONES[],1,FALSE)</f>
        <v>Solución de Ringer Lactato "Hartmann"</v>
      </c>
      <c r="C71" s="112"/>
      <c r="D71" s="113"/>
      <c r="E71" s="65"/>
      <c r="F71" s="65"/>
      <c r="G71" s="65"/>
      <c r="H71" s="65"/>
      <c r="I71" s="65" t="s">
        <v>8</v>
      </c>
      <c r="J71" s="114"/>
      <c r="K71" s="115"/>
      <c r="L71" s="114"/>
      <c r="M71" s="115"/>
      <c r="N71" s="65"/>
      <c r="O71" s="65"/>
      <c r="P71" s="116"/>
      <c r="Q71" s="117"/>
      <c r="R71" s="116"/>
      <c r="S71" s="117"/>
      <c r="T71" s="116"/>
      <c r="U71" s="117"/>
      <c r="V71" s="116"/>
      <c r="W71" s="117"/>
      <c r="X71" s="116"/>
      <c r="Y71" s="117"/>
      <c r="Z71" s="116"/>
      <c r="AA71" s="117"/>
      <c r="AB71" s="116"/>
      <c r="AC71" s="117"/>
      <c r="AD71" s="116"/>
      <c r="AE71" s="117"/>
      <c r="AF71" s="116"/>
      <c r="AG71" s="117"/>
      <c r="AH71" s="65"/>
      <c r="AI71" s="65"/>
      <c r="AJ71" s="65"/>
      <c r="AK71" s="71"/>
      <c r="AL71" s="65"/>
      <c r="AM71" s="65"/>
    </row>
    <row r="72" spans="1:39" ht="20.25" customHeight="1" x14ac:dyDescent="0.25">
      <c r="A72" s="65"/>
      <c r="B72" s="111" t="str">
        <f>VLOOKUP(B69,ESPECIFICACIONES[],1,FALSE)</f>
        <v>Solución de Ringer Lactato "Hartmann"</v>
      </c>
      <c r="C72" s="112"/>
      <c r="D72" s="113"/>
      <c r="E72" s="65"/>
      <c r="F72" s="65"/>
      <c r="G72" s="65"/>
      <c r="H72" s="65"/>
      <c r="I72" s="65" t="s">
        <v>8</v>
      </c>
      <c r="J72" s="114"/>
      <c r="K72" s="115"/>
      <c r="L72" s="114"/>
      <c r="M72" s="115"/>
      <c r="N72" s="65"/>
      <c r="O72" s="65"/>
      <c r="P72" s="116"/>
      <c r="Q72" s="117"/>
      <c r="R72" s="116"/>
      <c r="S72" s="117"/>
      <c r="T72" s="116"/>
      <c r="U72" s="117"/>
      <c r="V72" s="116"/>
      <c r="W72" s="117"/>
      <c r="X72" s="116"/>
      <c r="Y72" s="117"/>
      <c r="Z72" s="116"/>
      <c r="AA72" s="117"/>
      <c r="AB72" s="116"/>
      <c r="AC72" s="117"/>
      <c r="AD72" s="116"/>
      <c r="AE72" s="117"/>
      <c r="AF72" s="116"/>
      <c r="AG72" s="117"/>
      <c r="AH72" s="65"/>
      <c r="AI72" s="65"/>
      <c r="AJ72" s="65"/>
      <c r="AK72" s="71"/>
      <c r="AL72" s="65"/>
      <c r="AM72" s="65"/>
    </row>
    <row r="73" spans="1:39" ht="20.25" customHeight="1" x14ac:dyDescent="0.25">
      <c r="A73" s="65"/>
      <c r="B73" s="111" t="str">
        <f>VLOOKUP(B70,ESPECIFICACIONES[],1,FALSE)</f>
        <v>Solución de Ringer Lactato "Hartmann"</v>
      </c>
      <c r="C73" s="112"/>
      <c r="D73" s="113"/>
      <c r="E73" s="65"/>
      <c r="F73" s="65"/>
      <c r="G73" s="65"/>
      <c r="H73" s="65"/>
      <c r="I73" s="65" t="s">
        <v>8</v>
      </c>
      <c r="J73" s="114"/>
      <c r="K73" s="115"/>
      <c r="L73" s="114"/>
      <c r="M73" s="115"/>
      <c r="N73" s="65"/>
      <c r="O73" s="65"/>
      <c r="P73" s="116"/>
      <c r="Q73" s="117"/>
      <c r="R73" s="116"/>
      <c r="S73" s="117"/>
      <c r="T73" s="116"/>
      <c r="U73" s="117"/>
      <c r="V73" s="116"/>
      <c r="W73" s="117"/>
      <c r="X73" s="116"/>
      <c r="Y73" s="117"/>
      <c r="Z73" s="116"/>
      <c r="AA73" s="117"/>
      <c r="AB73" s="116"/>
      <c r="AC73" s="117"/>
      <c r="AD73" s="116"/>
      <c r="AE73" s="117"/>
      <c r="AF73" s="116"/>
      <c r="AG73" s="117"/>
      <c r="AH73" s="65"/>
      <c r="AI73" s="65"/>
      <c r="AJ73" s="65"/>
      <c r="AK73" s="71"/>
      <c r="AL73" s="65"/>
      <c r="AM73" s="65"/>
    </row>
    <row r="74" spans="1:39" ht="20.25" customHeight="1" x14ac:dyDescent="0.25">
      <c r="A74" s="65"/>
      <c r="B74" s="111" t="str">
        <f>VLOOKUP(B71,ESPECIFICACIONES[],1,FALSE)</f>
        <v>Solución de Ringer Lactato "Hartmann"</v>
      </c>
      <c r="C74" s="112"/>
      <c r="D74" s="113"/>
      <c r="E74" s="65"/>
      <c r="F74" s="65"/>
      <c r="G74" s="65"/>
      <c r="H74" s="65"/>
      <c r="I74" s="65" t="s">
        <v>8</v>
      </c>
      <c r="J74" s="114"/>
      <c r="K74" s="115"/>
      <c r="L74" s="114"/>
      <c r="M74" s="115"/>
      <c r="N74" s="65"/>
      <c r="O74" s="65"/>
      <c r="P74" s="116"/>
      <c r="Q74" s="117"/>
      <c r="R74" s="116"/>
      <c r="S74" s="117"/>
      <c r="T74" s="116"/>
      <c r="U74" s="117"/>
      <c r="V74" s="116"/>
      <c r="W74" s="117"/>
      <c r="X74" s="116"/>
      <c r="Y74" s="117"/>
      <c r="Z74" s="116"/>
      <c r="AA74" s="117"/>
      <c r="AB74" s="116"/>
      <c r="AC74" s="117"/>
      <c r="AD74" s="116"/>
      <c r="AE74" s="117"/>
      <c r="AF74" s="116"/>
      <c r="AG74" s="117"/>
      <c r="AH74" s="65"/>
      <c r="AI74" s="65"/>
      <c r="AJ74" s="65"/>
      <c r="AK74" s="71"/>
      <c r="AL74" s="65"/>
      <c r="AM74" s="65"/>
    </row>
    <row r="75" spans="1:39" ht="20.25" customHeight="1" x14ac:dyDescent="0.25">
      <c r="A75" s="65"/>
      <c r="B75" s="111" t="str">
        <f>VLOOKUP(B72,ESPECIFICACIONES[],1,FALSE)</f>
        <v>Solución de Ringer Lactato "Hartmann"</v>
      </c>
      <c r="C75" s="112"/>
      <c r="D75" s="113"/>
      <c r="E75" s="65"/>
      <c r="F75" s="65"/>
      <c r="G75" s="65"/>
      <c r="H75" s="65"/>
      <c r="I75" s="65" t="s">
        <v>8</v>
      </c>
      <c r="J75" s="114"/>
      <c r="K75" s="115"/>
      <c r="L75" s="114"/>
      <c r="M75" s="115"/>
      <c r="N75" s="65"/>
      <c r="O75" s="65"/>
      <c r="P75" s="116"/>
      <c r="Q75" s="117"/>
      <c r="R75" s="116"/>
      <c r="S75" s="117"/>
      <c r="T75" s="116"/>
      <c r="U75" s="117"/>
      <c r="V75" s="116"/>
      <c r="W75" s="117"/>
      <c r="X75" s="116"/>
      <c r="Y75" s="117"/>
      <c r="Z75" s="116"/>
      <c r="AA75" s="117"/>
      <c r="AB75" s="116"/>
      <c r="AC75" s="117"/>
      <c r="AD75" s="116"/>
      <c r="AE75" s="117"/>
      <c r="AF75" s="116"/>
      <c r="AG75" s="117"/>
      <c r="AH75" s="65"/>
      <c r="AI75" s="65"/>
      <c r="AJ75" s="65"/>
      <c r="AK75" s="71"/>
      <c r="AL75" s="65"/>
      <c r="AM75" s="65"/>
    </row>
    <row r="76" spans="1:39" ht="20.25" customHeight="1" x14ac:dyDescent="0.25">
      <c r="A76" s="65"/>
      <c r="B76" s="111" t="str">
        <f>VLOOKUP(B73,ESPECIFICACIONES[],1,FALSE)</f>
        <v>Solución de Ringer Lactato "Hartmann"</v>
      </c>
      <c r="C76" s="112"/>
      <c r="D76" s="113"/>
      <c r="E76" s="65"/>
      <c r="F76" s="65"/>
      <c r="G76" s="65"/>
      <c r="H76" s="65"/>
      <c r="I76" s="65" t="s">
        <v>8</v>
      </c>
      <c r="J76" s="114"/>
      <c r="K76" s="115"/>
      <c r="L76" s="114"/>
      <c r="M76" s="115"/>
      <c r="N76" s="65"/>
      <c r="O76" s="65"/>
      <c r="P76" s="116"/>
      <c r="Q76" s="117"/>
      <c r="R76" s="116"/>
      <c r="S76" s="117"/>
      <c r="T76" s="116"/>
      <c r="U76" s="117"/>
      <c r="V76" s="116"/>
      <c r="W76" s="117"/>
      <c r="X76" s="116"/>
      <c r="Y76" s="117"/>
      <c r="Z76" s="116"/>
      <c r="AA76" s="117"/>
      <c r="AB76" s="116"/>
      <c r="AC76" s="117"/>
      <c r="AD76" s="116"/>
      <c r="AE76" s="117"/>
      <c r="AF76" s="116"/>
      <c r="AG76" s="117"/>
      <c r="AH76" s="65"/>
      <c r="AI76" s="65"/>
      <c r="AJ76" s="65"/>
      <c r="AK76" s="71"/>
      <c r="AL76" s="65"/>
      <c r="AM76" s="65"/>
    </row>
    <row r="77" spans="1:39" ht="20.25" customHeight="1" x14ac:dyDescent="0.25">
      <c r="A77" s="65"/>
      <c r="B77" s="111" t="str">
        <f>VLOOKUP(B74,ESPECIFICACIONES[],1,FALSE)</f>
        <v>Solución de Ringer Lactato "Hartmann"</v>
      </c>
      <c r="C77" s="112"/>
      <c r="D77" s="113"/>
      <c r="E77" s="65"/>
      <c r="F77" s="65"/>
      <c r="G77" s="65"/>
      <c r="H77" s="65"/>
      <c r="I77" s="65" t="s">
        <v>8</v>
      </c>
      <c r="J77" s="114"/>
      <c r="K77" s="115"/>
      <c r="L77" s="114"/>
      <c r="M77" s="115"/>
      <c r="N77" s="65"/>
      <c r="O77" s="65"/>
      <c r="P77" s="116"/>
      <c r="Q77" s="117"/>
      <c r="R77" s="116"/>
      <c r="S77" s="117"/>
      <c r="T77" s="116"/>
      <c r="U77" s="117"/>
      <c r="V77" s="116"/>
      <c r="W77" s="117"/>
      <c r="X77" s="116"/>
      <c r="Y77" s="117"/>
      <c r="Z77" s="116"/>
      <c r="AA77" s="117"/>
      <c r="AB77" s="116"/>
      <c r="AC77" s="117"/>
      <c r="AD77" s="116"/>
      <c r="AE77" s="117"/>
      <c r="AF77" s="116"/>
      <c r="AG77" s="117"/>
      <c r="AH77" s="65"/>
      <c r="AI77" s="65"/>
      <c r="AJ77" s="65"/>
      <c r="AK77" s="71"/>
      <c r="AL77" s="65"/>
      <c r="AM77" s="65"/>
    </row>
    <row r="78" spans="1:39" ht="20.25" customHeight="1" x14ac:dyDescent="0.25">
      <c r="A78" s="65"/>
      <c r="B78" s="111" t="str">
        <f>VLOOKUP(B75,ESPECIFICACIONES[],1,FALSE)</f>
        <v>Solución de Ringer Lactato "Hartmann"</v>
      </c>
      <c r="C78" s="112"/>
      <c r="D78" s="113"/>
      <c r="E78" s="65"/>
      <c r="F78" s="65"/>
      <c r="G78" s="65"/>
      <c r="H78" s="65"/>
      <c r="I78" s="65" t="s">
        <v>8</v>
      </c>
      <c r="J78" s="114"/>
      <c r="K78" s="115"/>
      <c r="L78" s="114"/>
      <c r="M78" s="115"/>
      <c r="N78" s="65"/>
      <c r="O78" s="65"/>
      <c r="P78" s="116"/>
      <c r="Q78" s="117"/>
      <c r="R78" s="116"/>
      <c r="S78" s="117"/>
      <c r="T78" s="116"/>
      <c r="U78" s="117"/>
      <c r="V78" s="116"/>
      <c r="W78" s="117"/>
      <c r="X78" s="116"/>
      <c r="Y78" s="117"/>
      <c r="Z78" s="116"/>
      <c r="AA78" s="117"/>
      <c r="AB78" s="116"/>
      <c r="AC78" s="117"/>
      <c r="AD78" s="116"/>
      <c r="AE78" s="117"/>
      <c r="AF78" s="116"/>
      <c r="AG78" s="117"/>
      <c r="AH78" s="65"/>
      <c r="AI78" s="65"/>
      <c r="AJ78" s="65"/>
      <c r="AK78" s="71"/>
      <c r="AL78" s="65"/>
      <c r="AM78" s="65"/>
    </row>
    <row r="79" spans="1:39" ht="20.25" customHeight="1" x14ac:dyDescent="0.25">
      <c r="A79" s="65"/>
      <c r="B79" s="111" t="str">
        <f>VLOOKUP(B76,ESPECIFICACIONES[],1,FALSE)</f>
        <v>Solución de Ringer Lactato "Hartmann"</v>
      </c>
      <c r="C79" s="112"/>
      <c r="D79" s="113"/>
      <c r="E79" s="65"/>
      <c r="F79" s="65"/>
      <c r="G79" s="65"/>
      <c r="H79" s="65"/>
      <c r="I79" s="65" t="s">
        <v>8</v>
      </c>
      <c r="J79" s="114"/>
      <c r="K79" s="115"/>
      <c r="L79" s="114"/>
      <c r="M79" s="115"/>
      <c r="N79" s="65"/>
      <c r="O79" s="65"/>
      <c r="P79" s="116"/>
      <c r="Q79" s="117"/>
      <c r="R79" s="116"/>
      <c r="S79" s="117"/>
      <c r="T79" s="116"/>
      <c r="U79" s="117"/>
      <c r="V79" s="116"/>
      <c r="W79" s="117"/>
      <c r="X79" s="116"/>
      <c r="Y79" s="117"/>
      <c r="Z79" s="116"/>
      <c r="AA79" s="117"/>
      <c r="AB79" s="116"/>
      <c r="AC79" s="117"/>
      <c r="AD79" s="116"/>
      <c r="AE79" s="117"/>
      <c r="AF79" s="116"/>
      <c r="AG79" s="117"/>
      <c r="AH79" s="65"/>
      <c r="AI79" s="65"/>
      <c r="AJ79" s="65"/>
      <c r="AK79" s="71"/>
      <c r="AL79" s="65"/>
      <c r="AM79" s="65"/>
    </row>
    <row r="80" spans="1:39" ht="20.25" customHeight="1" x14ac:dyDescent="0.25">
      <c r="A80" s="65"/>
      <c r="B80" s="111" t="str">
        <f>VLOOKUP(B77,ESPECIFICACIONES[],1,FALSE)</f>
        <v>Solución de Ringer Lactato "Hartmann"</v>
      </c>
      <c r="C80" s="112"/>
      <c r="D80" s="113"/>
      <c r="E80" s="65"/>
      <c r="F80" s="65"/>
      <c r="G80" s="65"/>
      <c r="H80" s="65"/>
      <c r="I80" s="65" t="s">
        <v>8</v>
      </c>
      <c r="J80" s="114"/>
      <c r="K80" s="115"/>
      <c r="L80" s="114"/>
      <c r="M80" s="115"/>
      <c r="N80" s="65"/>
      <c r="O80" s="65"/>
      <c r="P80" s="116"/>
      <c r="Q80" s="117"/>
      <c r="R80" s="116"/>
      <c r="S80" s="117"/>
      <c r="T80" s="116"/>
      <c r="U80" s="117"/>
      <c r="V80" s="116"/>
      <c r="W80" s="117"/>
      <c r="X80" s="116"/>
      <c r="Y80" s="117"/>
      <c r="Z80" s="116"/>
      <c r="AA80" s="117"/>
      <c r="AB80" s="116"/>
      <c r="AC80" s="117"/>
      <c r="AD80" s="116"/>
      <c r="AE80" s="117"/>
      <c r="AF80" s="116"/>
      <c r="AG80" s="117"/>
      <c r="AH80" s="65"/>
      <c r="AI80" s="65"/>
      <c r="AJ80" s="65"/>
      <c r="AK80" s="71"/>
      <c r="AL80" s="65"/>
      <c r="AM80" s="65"/>
    </row>
    <row r="81" spans="1:39" ht="20.25" customHeight="1" x14ac:dyDescent="0.25">
      <c r="A81" s="65"/>
      <c r="B81" s="111" t="str">
        <f>VLOOKUP(B78,ESPECIFICACIONES[],1,FALSE)</f>
        <v>Solución de Ringer Lactato "Hartmann"</v>
      </c>
      <c r="C81" s="112"/>
      <c r="D81" s="113"/>
      <c r="E81" s="65"/>
      <c r="F81" s="65"/>
      <c r="G81" s="65"/>
      <c r="H81" s="65"/>
      <c r="I81" s="65" t="s">
        <v>8</v>
      </c>
      <c r="J81" s="114"/>
      <c r="K81" s="115"/>
      <c r="L81" s="114"/>
      <c r="M81" s="115"/>
      <c r="N81" s="65"/>
      <c r="O81" s="65"/>
      <c r="P81" s="116"/>
      <c r="Q81" s="117"/>
      <c r="R81" s="116"/>
      <c r="S81" s="117"/>
      <c r="T81" s="116"/>
      <c r="U81" s="117"/>
      <c r="V81" s="116"/>
      <c r="W81" s="117"/>
      <c r="X81" s="116"/>
      <c r="Y81" s="117"/>
      <c r="Z81" s="116"/>
      <c r="AA81" s="117"/>
      <c r="AB81" s="116"/>
      <c r="AC81" s="117"/>
      <c r="AD81" s="116"/>
      <c r="AE81" s="117"/>
      <c r="AF81" s="116"/>
      <c r="AG81" s="117"/>
      <c r="AH81" s="65"/>
      <c r="AI81" s="65"/>
      <c r="AJ81" s="65"/>
      <c r="AK81" s="71"/>
      <c r="AL81" s="65"/>
      <c r="AM81" s="65"/>
    </row>
    <row r="82" spans="1:39" ht="20.25" customHeight="1" x14ac:dyDescent="0.25">
      <c r="A82" s="65"/>
      <c r="B82" s="111" t="str">
        <f>VLOOKUP(B79,ESPECIFICACIONES[],1,FALSE)</f>
        <v>Solución de Ringer Lactato "Hartmann"</v>
      </c>
      <c r="C82" s="112"/>
      <c r="D82" s="113"/>
      <c r="E82" s="65"/>
      <c r="F82" s="65"/>
      <c r="G82" s="65"/>
      <c r="H82" s="65"/>
      <c r="I82" s="65" t="s">
        <v>8</v>
      </c>
      <c r="J82" s="114"/>
      <c r="K82" s="115"/>
      <c r="L82" s="114"/>
      <c r="M82" s="115"/>
      <c r="N82" s="65"/>
      <c r="O82" s="65"/>
      <c r="P82" s="116"/>
      <c r="Q82" s="117"/>
      <c r="R82" s="116"/>
      <c r="S82" s="117"/>
      <c r="T82" s="116"/>
      <c r="U82" s="117"/>
      <c r="V82" s="116"/>
      <c r="W82" s="117"/>
      <c r="X82" s="116"/>
      <c r="Y82" s="117"/>
      <c r="Z82" s="116"/>
      <c r="AA82" s="117"/>
      <c r="AB82" s="116"/>
      <c r="AC82" s="117"/>
      <c r="AD82" s="116"/>
      <c r="AE82" s="117"/>
      <c r="AF82" s="116"/>
      <c r="AG82" s="117"/>
      <c r="AH82" s="65"/>
      <c r="AI82" s="65"/>
      <c r="AJ82" s="65"/>
      <c r="AK82" s="71"/>
      <c r="AL82" s="65"/>
      <c r="AM82" s="65"/>
    </row>
    <row r="83" spans="1:39" ht="20.25" customHeight="1" x14ac:dyDescent="0.25">
      <c r="A83" s="65"/>
      <c r="B83" s="111" t="str">
        <f>VLOOKUP(B80,ESPECIFICACIONES[],1,FALSE)</f>
        <v>Solución de Ringer Lactato "Hartmann"</v>
      </c>
      <c r="C83" s="112"/>
      <c r="D83" s="113"/>
      <c r="E83" s="65"/>
      <c r="F83" s="65"/>
      <c r="G83" s="65"/>
      <c r="H83" s="65"/>
      <c r="I83" s="65" t="s">
        <v>8</v>
      </c>
      <c r="J83" s="114"/>
      <c r="K83" s="115"/>
      <c r="L83" s="114"/>
      <c r="M83" s="115"/>
      <c r="N83" s="65"/>
      <c r="O83" s="65"/>
      <c r="P83" s="116"/>
      <c r="Q83" s="117"/>
      <c r="R83" s="116"/>
      <c r="S83" s="117"/>
      <c r="T83" s="116"/>
      <c r="U83" s="117"/>
      <c r="V83" s="116"/>
      <c r="W83" s="117"/>
      <c r="X83" s="116"/>
      <c r="Y83" s="117"/>
      <c r="Z83" s="116"/>
      <c r="AA83" s="117"/>
      <c r="AB83" s="116"/>
      <c r="AC83" s="117"/>
      <c r="AD83" s="116"/>
      <c r="AE83" s="117"/>
      <c r="AF83" s="116"/>
      <c r="AG83" s="117"/>
      <c r="AH83" s="65"/>
      <c r="AI83" s="65"/>
      <c r="AJ83" s="65"/>
      <c r="AK83" s="71"/>
      <c r="AL83" s="65"/>
      <c r="AM83" s="65"/>
    </row>
    <row r="84" spans="1:39" ht="20.25" customHeight="1" x14ac:dyDescent="0.25">
      <c r="A84" s="65"/>
      <c r="B84" s="111" t="str">
        <f>VLOOKUP(B81,ESPECIFICACIONES[],1,FALSE)</f>
        <v>Solución de Ringer Lactato "Hartmann"</v>
      </c>
      <c r="C84" s="112"/>
      <c r="D84" s="113"/>
      <c r="E84" s="65"/>
      <c r="F84" s="65"/>
      <c r="G84" s="65"/>
      <c r="H84" s="65"/>
      <c r="I84" s="65" t="s">
        <v>8</v>
      </c>
      <c r="J84" s="114"/>
      <c r="K84" s="115"/>
      <c r="L84" s="114"/>
      <c r="M84" s="115"/>
      <c r="N84" s="65"/>
      <c r="O84" s="65"/>
      <c r="P84" s="116"/>
      <c r="Q84" s="117"/>
      <c r="R84" s="116"/>
      <c r="S84" s="117"/>
      <c r="T84" s="116"/>
      <c r="U84" s="117"/>
      <c r="V84" s="116"/>
      <c r="W84" s="117"/>
      <c r="X84" s="116"/>
      <c r="Y84" s="117"/>
      <c r="Z84" s="116"/>
      <c r="AA84" s="117"/>
      <c r="AB84" s="116"/>
      <c r="AC84" s="117"/>
      <c r="AD84" s="116"/>
      <c r="AE84" s="117"/>
      <c r="AF84" s="116"/>
      <c r="AG84" s="117"/>
      <c r="AH84" s="65"/>
      <c r="AI84" s="65"/>
      <c r="AJ84" s="65"/>
      <c r="AK84" s="71"/>
      <c r="AL84" s="65"/>
      <c r="AM84" s="65"/>
    </row>
    <row r="85" spans="1:39" ht="20.25" customHeight="1" x14ac:dyDescent="0.25">
      <c r="A85" s="65"/>
      <c r="B85" s="111" t="str">
        <f>VLOOKUP(B82,ESPECIFICACIONES[],1,FALSE)</f>
        <v>Solución de Ringer Lactato "Hartmann"</v>
      </c>
      <c r="C85" s="112"/>
      <c r="D85" s="113"/>
      <c r="E85" s="65"/>
      <c r="F85" s="65"/>
      <c r="G85" s="65"/>
      <c r="H85" s="65"/>
      <c r="I85" s="65" t="s">
        <v>8</v>
      </c>
      <c r="J85" s="114"/>
      <c r="K85" s="115"/>
      <c r="L85" s="114"/>
      <c r="M85" s="115"/>
      <c r="N85" s="65"/>
      <c r="O85" s="65"/>
      <c r="P85" s="116"/>
      <c r="Q85" s="117"/>
      <c r="R85" s="116"/>
      <c r="S85" s="117"/>
      <c r="T85" s="116"/>
      <c r="U85" s="117"/>
      <c r="V85" s="116"/>
      <c r="W85" s="117"/>
      <c r="X85" s="116"/>
      <c r="Y85" s="117"/>
      <c r="Z85" s="116"/>
      <c r="AA85" s="117"/>
      <c r="AB85" s="116"/>
      <c r="AC85" s="117"/>
      <c r="AD85" s="116"/>
      <c r="AE85" s="117"/>
      <c r="AF85" s="116"/>
      <c r="AG85" s="117"/>
      <c r="AH85" s="65"/>
      <c r="AI85" s="65"/>
      <c r="AJ85" s="65"/>
      <c r="AK85" s="71"/>
      <c r="AL85" s="65"/>
      <c r="AM85" s="65"/>
    </row>
    <row r="86" spans="1:39" ht="20.25" customHeight="1" x14ac:dyDescent="0.25">
      <c r="A86" s="65"/>
      <c r="B86" s="111" t="str">
        <f>VLOOKUP(B83,ESPECIFICACIONES[],1,FALSE)</f>
        <v>Solución de Ringer Lactato "Hartmann"</v>
      </c>
      <c r="C86" s="112"/>
      <c r="D86" s="113"/>
      <c r="E86" s="65"/>
      <c r="F86" s="65"/>
      <c r="G86" s="65"/>
      <c r="H86" s="65"/>
      <c r="I86" s="65" t="s">
        <v>8</v>
      </c>
      <c r="J86" s="114"/>
      <c r="K86" s="115"/>
      <c r="L86" s="114"/>
      <c r="M86" s="115"/>
      <c r="N86" s="65"/>
      <c r="O86" s="65"/>
      <c r="P86" s="116"/>
      <c r="Q86" s="117"/>
      <c r="R86" s="116"/>
      <c r="S86" s="117"/>
      <c r="T86" s="116"/>
      <c r="U86" s="117"/>
      <c r="V86" s="116"/>
      <c r="W86" s="117"/>
      <c r="X86" s="116"/>
      <c r="Y86" s="117"/>
      <c r="Z86" s="116"/>
      <c r="AA86" s="117"/>
      <c r="AB86" s="116"/>
      <c r="AC86" s="117"/>
      <c r="AD86" s="116"/>
      <c r="AE86" s="117"/>
      <c r="AF86" s="116"/>
      <c r="AG86" s="117"/>
      <c r="AH86" s="65"/>
      <c r="AI86" s="65"/>
      <c r="AJ86" s="65"/>
      <c r="AK86" s="71"/>
      <c r="AL86" s="65"/>
      <c r="AM86" s="65"/>
    </row>
    <row r="87" spans="1:39" ht="20.25" customHeight="1" x14ac:dyDescent="0.25">
      <c r="A87" s="65"/>
      <c r="B87" s="111" t="str">
        <f>VLOOKUP(B84,ESPECIFICACIONES[],1,FALSE)</f>
        <v>Solución de Ringer Lactato "Hartmann"</v>
      </c>
      <c r="C87" s="112"/>
      <c r="D87" s="113"/>
      <c r="E87" s="65"/>
      <c r="F87" s="65"/>
      <c r="G87" s="65"/>
      <c r="H87" s="65"/>
      <c r="I87" s="65" t="s">
        <v>8</v>
      </c>
      <c r="J87" s="114"/>
      <c r="K87" s="115"/>
      <c r="L87" s="114"/>
      <c r="M87" s="115"/>
      <c r="N87" s="65"/>
      <c r="O87" s="65"/>
      <c r="P87" s="116"/>
      <c r="Q87" s="117"/>
      <c r="R87" s="116"/>
      <c r="S87" s="117"/>
      <c r="T87" s="116"/>
      <c r="U87" s="117"/>
      <c r="V87" s="116"/>
      <c r="W87" s="117"/>
      <c r="X87" s="116"/>
      <c r="Y87" s="117"/>
      <c r="Z87" s="116"/>
      <c r="AA87" s="117"/>
      <c r="AB87" s="116"/>
      <c r="AC87" s="117"/>
      <c r="AD87" s="116"/>
      <c r="AE87" s="117"/>
      <c r="AF87" s="116"/>
      <c r="AG87" s="117"/>
      <c r="AH87" s="65"/>
      <c r="AI87" s="65"/>
      <c r="AJ87" s="65"/>
      <c r="AK87" s="71"/>
      <c r="AL87" s="65"/>
      <c r="AM87" s="65"/>
    </row>
    <row r="88" spans="1:39" ht="20.25" customHeight="1" x14ac:dyDescent="0.25">
      <c r="A88" s="65"/>
      <c r="B88" s="111" t="str">
        <f>VLOOKUP(B85,ESPECIFICACIONES[],1,FALSE)</f>
        <v>Solución de Ringer Lactato "Hartmann"</v>
      </c>
      <c r="C88" s="112"/>
      <c r="D88" s="113"/>
      <c r="E88" s="65"/>
      <c r="F88" s="65"/>
      <c r="G88" s="65"/>
      <c r="H88" s="65"/>
      <c r="I88" s="65" t="s">
        <v>8</v>
      </c>
      <c r="J88" s="114"/>
      <c r="K88" s="115"/>
      <c r="L88" s="114"/>
      <c r="M88" s="115"/>
      <c r="N88" s="65"/>
      <c r="O88" s="65"/>
      <c r="P88" s="116"/>
      <c r="Q88" s="117"/>
      <c r="R88" s="116"/>
      <c r="S88" s="117"/>
      <c r="T88" s="116"/>
      <c r="U88" s="117"/>
      <c r="V88" s="116"/>
      <c r="W88" s="117"/>
      <c r="X88" s="116"/>
      <c r="Y88" s="117"/>
      <c r="Z88" s="116"/>
      <c r="AA88" s="117"/>
      <c r="AB88" s="116"/>
      <c r="AC88" s="117"/>
      <c r="AD88" s="116"/>
      <c r="AE88" s="117"/>
      <c r="AF88" s="116"/>
      <c r="AG88" s="117"/>
      <c r="AH88" s="65"/>
      <c r="AI88" s="65"/>
      <c r="AJ88" s="65"/>
      <c r="AK88" s="71"/>
      <c r="AL88" s="65"/>
      <c r="AM88" s="65"/>
    </row>
    <row r="89" spans="1:39" ht="20.25" customHeight="1" x14ac:dyDescent="0.25">
      <c r="A89" s="65"/>
      <c r="B89" s="111" t="str">
        <f>VLOOKUP(B86,ESPECIFICACIONES[],1,FALSE)</f>
        <v>Solución de Ringer Lactato "Hartmann"</v>
      </c>
      <c r="C89" s="112"/>
      <c r="D89" s="113"/>
      <c r="E89" s="65"/>
      <c r="F89" s="65"/>
      <c r="G89" s="65"/>
      <c r="H89" s="65"/>
      <c r="I89" s="65" t="s">
        <v>8</v>
      </c>
      <c r="J89" s="114"/>
      <c r="K89" s="115"/>
      <c r="L89" s="114"/>
      <c r="M89" s="115"/>
      <c r="N89" s="65"/>
      <c r="O89" s="65"/>
      <c r="P89" s="116"/>
      <c r="Q89" s="117"/>
      <c r="R89" s="116"/>
      <c r="S89" s="117"/>
      <c r="T89" s="116"/>
      <c r="U89" s="117"/>
      <c r="V89" s="116"/>
      <c r="W89" s="117"/>
      <c r="X89" s="116"/>
      <c r="Y89" s="117"/>
      <c r="Z89" s="116"/>
      <c r="AA89" s="117"/>
      <c r="AB89" s="116"/>
      <c r="AC89" s="117"/>
      <c r="AD89" s="116"/>
      <c r="AE89" s="117"/>
      <c r="AF89" s="116"/>
      <c r="AG89" s="117"/>
      <c r="AH89" s="65"/>
      <c r="AI89" s="65"/>
      <c r="AJ89" s="65"/>
      <c r="AK89" s="71"/>
      <c r="AL89" s="65"/>
      <c r="AM89" s="65"/>
    </row>
    <row r="90" spans="1:39" ht="20.25" customHeight="1" x14ac:dyDescent="0.25">
      <c r="A90" s="65"/>
      <c r="B90" s="111" t="str">
        <f>VLOOKUP(B87,ESPECIFICACIONES[],1,FALSE)</f>
        <v>Solución de Ringer Lactato "Hartmann"</v>
      </c>
      <c r="C90" s="112"/>
      <c r="D90" s="113"/>
      <c r="E90" s="65"/>
      <c r="F90" s="65"/>
      <c r="G90" s="65"/>
      <c r="H90" s="65"/>
      <c r="I90" s="65" t="s">
        <v>8</v>
      </c>
      <c r="J90" s="114"/>
      <c r="K90" s="115"/>
      <c r="L90" s="114"/>
      <c r="M90" s="115"/>
      <c r="N90" s="65"/>
      <c r="O90" s="65"/>
      <c r="P90" s="116"/>
      <c r="Q90" s="117"/>
      <c r="R90" s="116"/>
      <c r="S90" s="117"/>
      <c r="T90" s="116"/>
      <c r="U90" s="117"/>
      <c r="V90" s="116"/>
      <c r="W90" s="117"/>
      <c r="X90" s="116"/>
      <c r="Y90" s="117"/>
      <c r="Z90" s="116"/>
      <c r="AA90" s="117"/>
      <c r="AB90" s="116"/>
      <c r="AC90" s="117"/>
      <c r="AD90" s="116"/>
      <c r="AE90" s="117"/>
      <c r="AF90" s="116"/>
      <c r="AG90" s="117"/>
      <c r="AH90" s="65"/>
      <c r="AI90" s="65"/>
      <c r="AJ90" s="65"/>
      <c r="AK90" s="71"/>
      <c r="AL90" s="65"/>
      <c r="AM90" s="65"/>
    </row>
    <row r="91" spans="1:39" ht="20.25" customHeight="1" x14ac:dyDescent="0.25">
      <c r="A91" s="65"/>
      <c r="B91" s="111" t="str">
        <f>VLOOKUP(B88,ESPECIFICACIONES[],1,FALSE)</f>
        <v>Solución de Ringer Lactato "Hartmann"</v>
      </c>
      <c r="C91" s="112"/>
      <c r="D91" s="113"/>
      <c r="E91" s="65"/>
      <c r="F91" s="65"/>
      <c r="G91" s="65"/>
      <c r="H91" s="65"/>
      <c r="I91" s="65" t="s">
        <v>8</v>
      </c>
      <c r="J91" s="114"/>
      <c r="K91" s="115"/>
      <c r="L91" s="114"/>
      <c r="M91" s="115"/>
      <c r="N91" s="65"/>
      <c r="O91" s="65"/>
      <c r="P91" s="116"/>
      <c r="Q91" s="117"/>
      <c r="R91" s="116"/>
      <c r="S91" s="117"/>
      <c r="T91" s="116"/>
      <c r="U91" s="117"/>
      <c r="V91" s="116"/>
      <c r="W91" s="117"/>
      <c r="X91" s="116"/>
      <c r="Y91" s="117"/>
      <c r="Z91" s="116"/>
      <c r="AA91" s="117"/>
      <c r="AB91" s="116"/>
      <c r="AC91" s="117"/>
      <c r="AD91" s="116"/>
      <c r="AE91" s="117"/>
      <c r="AF91" s="116"/>
      <c r="AG91" s="117"/>
      <c r="AH91" s="65"/>
      <c r="AI91" s="65"/>
      <c r="AJ91" s="65"/>
      <c r="AK91" s="71"/>
      <c r="AL91" s="65"/>
      <c r="AM91" s="65"/>
    </row>
    <row r="92" spans="1:39" ht="20.25" customHeight="1" x14ac:dyDescent="0.25">
      <c r="A92" s="65"/>
      <c r="B92" s="111" t="str">
        <f>VLOOKUP(B89,ESPECIFICACIONES[],1,FALSE)</f>
        <v>Solución de Ringer Lactato "Hartmann"</v>
      </c>
      <c r="C92" s="112"/>
      <c r="D92" s="113"/>
      <c r="E92" s="65"/>
      <c r="F92" s="65"/>
      <c r="G92" s="65"/>
      <c r="H92" s="65"/>
      <c r="I92" s="65" t="s">
        <v>8</v>
      </c>
      <c r="J92" s="114"/>
      <c r="K92" s="115"/>
      <c r="L92" s="114"/>
      <c r="M92" s="115"/>
      <c r="N92" s="65"/>
      <c r="O92" s="65"/>
      <c r="P92" s="116"/>
      <c r="Q92" s="117"/>
      <c r="R92" s="116"/>
      <c r="S92" s="117"/>
      <c r="T92" s="116"/>
      <c r="U92" s="117"/>
      <c r="V92" s="116"/>
      <c r="W92" s="117"/>
      <c r="X92" s="116"/>
      <c r="Y92" s="117"/>
      <c r="Z92" s="116"/>
      <c r="AA92" s="117"/>
      <c r="AB92" s="116"/>
      <c r="AC92" s="117"/>
      <c r="AD92" s="116"/>
      <c r="AE92" s="117"/>
      <c r="AF92" s="116"/>
      <c r="AG92" s="117"/>
      <c r="AH92" s="65"/>
      <c r="AI92" s="65"/>
      <c r="AJ92" s="65"/>
      <c r="AK92" s="71"/>
      <c r="AL92" s="65"/>
      <c r="AM92" s="65"/>
    </row>
    <row r="93" spans="1:39" ht="20.25" customHeight="1" x14ac:dyDescent="0.25">
      <c r="A93" s="65"/>
      <c r="B93" s="111" t="str">
        <f>VLOOKUP(B90,ESPECIFICACIONES[],1,FALSE)</f>
        <v>Solución de Ringer Lactato "Hartmann"</v>
      </c>
      <c r="C93" s="112"/>
      <c r="D93" s="113"/>
      <c r="E93" s="65"/>
      <c r="F93" s="65"/>
      <c r="G93" s="65"/>
      <c r="H93" s="65"/>
      <c r="I93" s="65" t="s">
        <v>8</v>
      </c>
      <c r="J93" s="114"/>
      <c r="K93" s="115"/>
      <c r="L93" s="114"/>
      <c r="M93" s="115"/>
      <c r="N93" s="65"/>
      <c r="O93" s="65"/>
      <c r="P93" s="116"/>
      <c r="Q93" s="117"/>
      <c r="R93" s="116"/>
      <c r="S93" s="117"/>
      <c r="T93" s="116"/>
      <c r="U93" s="117"/>
      <c r="V93" s="116"/>
      <c r="W93" s="117"/>
      <c r="X93" s="116"/>
      <c r="Y93" s="117"/>
      <c r="Z93" s="116"/>
      <c r="AA93" s="117"/>
      <c r="AB93" s="116"/>
      <c r="AC93" s="117"/>
      <c r="AD93" s="116"/>
      <c r="AE93" s="117"/>
      <c r="AF93" s="116"/>
      <c r="AG93" s="117"/>
      <c r="AH93" s="65"/>
      <c r="AI93" s="65"/>
      <c r="AJ93" s="65"/>
      <c r="AK93" s="71"/>
      <c r="AL93" s="65"/>
      <c r="AM93" s="65"/>
    </row>
    <row r="94" spans="1:39" ht="20.25" customHeight="1" x14ac:dyDescent="0.25">
      <c r="A94" s="65"/>
      <c r="B94" s="111" t="str">
        <f>VLOOKUP(B91,ESPECIFICACIONES[],1,FALSE)</f>
        <v>Solución de Ringer Lactato "Hartmann"</v>
      </c>
      <c r="C94" s="112"/>
      <c r="D94" s="113"/>
      <c r="E94" s="65"/>
      <c r="F94" s="65"/>
      <c r="G94" s="65"/>
      <c r="H94" s="65"/>
      <c r="I94" s="65" t="s">
        <v>8</v>
      </c>
      <c r="J94" s="114"/>
      <c r="K94" s="115"/>
      <c r="L94" s="114"/>
      <c r="M94" s="115"/>
      <c r="N94" s="65"/>
      <c r="O94" s="65"/>
      <c r="P94" s="116"/>
      <c r="Q94" s="117"/>
      <c r="R94" s="116"/>
      <c r="S94" s="117"/>
      <c r="T94" s="116"/>
      <c r="U94" s="117"/>
      <c r="V94" s="116"/>
      <c r="W94" s="117"/>
      <c r="X94" s="116"/>
      <c r="Y94" s="117"/>
      <c r="Z94" s="116"/>
      <c r="AA94" s="117"/>
      <c r="AB94" s="116"/>
      <c r="AC94" s="117"/>
      <c r="AD94" s="116"/>
      <c r="AE94" s="117"/>
      <c r="AF94" s="116"/>
      <c r="AG94" s="117"/>
      <c r="AH94" s="65"/>
      <c r="AI94" s="65"/>
      <c r="AJ94" s="65"/>
      <c r="AK94" s="71"/>
      <c r="AL94" s="65"/>
      <c r="AM94" s="65"/>
    </row>
    <row r="95" spans="1:39" ht="20.25" customHeight="1" x14ac:dyDescent="0.25">
      <c r="A95" s="65"/>
      <c r="B95" s="111" t="str">
        <f>VLOOKUP(B92,ESPECIFICACIONES[],1,FALSE)</f>
        <v>Solución de Ringer Lactato "Hartmann"</v>
      </c>
      <c r="C95" s="112"/>
      <c r="D95" s="113"/>
      <c r="E95" s="65"/>
      <c r="F95" s="65"/>
      <c r="G95" s="65"/>
      <c r="H95" s="65"/>
      <c r="I95" s="65" t="s">
        <v>8</v>
      </c>
      <c r="J95" s="114"/>
      <c r="K95" s="115"/>
      <c r="L95" s="114"/>
      <c r="M95" s="115"/>
      <c r="N95" s="65"/>
      <c r="O95" s="65"/>
      <c r="P95" s="116"/>
      <c r="Q95" s="117"/>
      <c r="R95" s="116"/>
      <c r="S95" s="117"/>
      <c r="T95" s="116"/>
      <c r="U95" s="117"/>
      <c r="V95" s="116"/>
      <c r="W95" s="117"/>
      <c r="X95" s="116"/>
      <c r="Y95" s="117"/>
      <c r="Z95" s="116"/>
      <c r="AA95" s="117"/>
      <c r="AB95" s="116"/>
      <c r="AC95" s="117"/>
      <c r="AD95" s="116"/>
      <c r="AE95" s="117"/>
      <c r="AF95" s="116"/>
      <c r="AG95" s="117"/>
      <c r="AH95" s="65"/>
      <c r="AI95" s="65"/>
      <c r="AJ95" s="65"/>
      <c r="AK95" s="71"/>
      <c r="AL95" s="65"/>
      <c r="AM95" s="65"/>
    </row>
    <row r="96" spans="1:39" ht="20.25" customHeight="1" x14ac:dyDescent="0.25">
      <c r="A96" s="65"/>
      <c r="B96" s="111" t="str">
        <f>VLOOKUP(B93,ESPECIFICACIONES[],1,FALSE)</f>
        <v>Solución de Ringer Lactato "Hartmann"</v>
      </c>
      <c r="C96" s="112"/>
      <c r="D96" s="113"/>
      <c r="E96" s="65"/>
      <c r="F96" s="65"/>
      <c r="G96" s="65"/>
      <c r="H96" s="65"/>
      <c r="I96" s="65" t="s">
        <v>8</v>
      </c>
      <c r="J96" s="114"/>
      <c r="K96" s="115"/>
      <c r="L96" s="114"/>
      <c r="M96" s="115"/>
      <c r="N96" s="65"/>
      <c r="O96" s="65"/>
      <c r="P96" s="116"/>
      <c r="Q96" s="117"/>
      <c r="R96" s="116"/>
      <c r="S96" s="117"/>
      <c r="T96" s="116"/>
      <c r="U96" s="117"/>
      <c r="V96" s="116"/>
      <c r="W96" s="117"/>
      <c r="X96" s="116"/>
      <c r="Y96" s="117"/>
      <c r="Z96" s="116"/>
      <c r="AA96" s="117"/>
      <c r="AB96" s="116"/>
      <c r="AC96" s="117"/>
      <c r="AD96" s="116"/>
      <c r="AE96" s="117"/>
      <c r="AF96" s="116"/>
      <c r="AG96" s="117"/>
      <c r="AH96" s="65"/>
      <c r="AI96" s="65"/>
      <c r="AJ96" s="65"/>
      <c r="AK96" s="71"/>
      <c r="AL96" s="65"/>
      <c r="AM96" s="65"/>
    </row>
    <row r="97" spans="1:39" ht="20.25" customHeight="1" x14ac:dyDescent="0.25">
      <c r="A97" s="65"/>
      <c r="B97" s="111" t="str">
        <f>VLOOKUP(B94,ESPECIFICACIONES[],1,FALSE)</f>
        <v>Solución de Ringer Lactato "Hartmann"</v>
      </c>
      <c r="C97" s="112"/>
      <c r="D97" s="113"/>
      <c r="E97" s="65"/>
      <c r="F97" s="65"/>
      <c r="G97" s="65"/>
      <c r="H97" s="65"/>
      <c r="I97" s="65" t="s">
        <v>8</v>
      </c>
      <c r="J97" s="114"/>
      <c r="K97" s="115"/>
      <c r="L97" s="114"/>
      <c r="M97" s="115"/>
      <c r="N97" s="65"/>
      <c r="O97" s="65"/>
      <c r="P97" s="116"/>
      <c r="Q97" s="117"/>
      <c r="R97" s="116"/>
      <c r="S97" s="117"/>
      <c r="T97" s="116"/>
      <c r="U97" s="117"/>
      <c r="V97" s="116"/>
      <c r="W97" s="117"/>
      <c r="X97" s="116"/>
      <c r="Y97" s="117"/>
      <c r="Z97" s="116"/>
      <c r="AA97" s="117"/>
      <c r="AB97" s="116"/>
      <c r="AC97" s="117"/>
      <c r="AD97" s="116"/>
      <c r="AE97" s="117"/>
      <c r="AF97" s="116"/>
      <c r="AG97" s="117"/>
      <c r="AH97" s="65"/>
      <c r="AI97" s="65"/>
      <c r="AJ97" s="65"/>
      <c r="AK97" s="71"/>
      <c r="AL97" s="65"/>
      <c r="AM97" s="65"/>
    </row>
    <row r="98" spans="1:39" ht="20.25" customHeight="1" x14ac:dyDescent="0.25">
      <c r="A98" s="65"/>
      <c r="B98" s="111" t="str">
        <f>VLOOKUP(B95,ESPECIFICACIONES[],1,FALSE)</f>
        <v>Solución de Ringer Lactato "Hartmann"</v>
      </c>
      <c r="C98" s="112"/>
      <c r="D98" s="113"/>
      <c r="E98" s="65"/>
      <c r="F98" s="65"/>
      <c r="G98" s="65"/>
      <c r="H98" s="65"/>
      <c r="I98" s="65" t="s">
        <v>8</v>
      </c>
      <c r="J98" s="114"/>
      <c r="K98" s="115"/>
      <c r="L98" s="114"/>
      <c r="M98" s="115"/>
      <c r="N98" s="65"/>
      <c r="O98" s="65"/>
      <c r="P98" s="116"/>
      <c r="Q98" s="117"/>
      <c r="R98" s="116"/>
      <c r="S98" s="117"/>
      <c r="T98" s="116"/>
      <c r="U98" s="117"/>
      <c r="V98" s="116"/>
      <c r="W98" s="117"/>
      <c r="X98" s="116"/>
      <c r="Y98" s="117"/>
      <c r="Z98" s="116"/>
      <c r="AA98" s="117"/>
      <c r="AB98" s="116"/>
      <c r="AC98" s="117"/>
      <c r="AD98" s="116"/>
      <c r="AE98" s="117"/>
      <c r="AF98" s="116"/>
      <c r="AG98" s="117"/>
      <c r="AH98" s="65"/>
      <c r="AI98" s="65"/>
      <c r="AJ98" s="65"/>
      <c r="AK98" s="71"/>
      <c r="AL98" s="65"/>
      <c r="AM98" s="65"/>
    </row>
    <row r="99" spans="1:39" ht="20.25" customHeight="1" x14ac:dyDescent="0.25">
      <c r="A99" s="65"/>
      <c r="B99" s="111" t="str">
        <f>VLOOKUP(B96,ESPECIFICACIONES[],1,FALSE)</f>
        <v>Solución de Ringer Lactato "Hartmann"</v>
      </c>
      <c r="C99" s="112"/>
      <c r="D99" s="113"/>
      <c r="E99" s="65"/>
      <c r="F99" s="65"/>
      <c r="G99" s="65"/>
      <c r="H99" s="65"/>
      <c r="I99" s="65" t="s">
        <v>8</v>
      </c>
      <c r="J99" s="114"/>
      <c r="K99" s="115"/>
      <c r="L99" s="114"/>
      <c r="M99" s="115"/>
      <c r="N99" s="65"/>
      <c r="O99" s="65"/>
      <c r="P99" s="116"/>
      <c r="Q99" s="117"/>
      <c r="R99" s="116"/>
      <c r="S99" s="117"/>
      <c r="T99" s="116"/>
      <c r="U99" s="117"/>
      <c r="V99" s="116"/>
      <c r="W99" s="117"/>
      <c r="X99" s="116"/>
      <c r="Y99" s="117"/>
      <c r="Z99" s="116"/>
      <c r="AA99" s="117"/>
      <c r="AB99" s="116"/>
      <c r="AC99" s="117"/>
      <c r="AD99" s="116"/>
      <c r="AE99" s="117"/>
      <c r="AF99" s="116"/>
      <c r="AG99" s="117"/>
      <c r="AH99" s="65"/>
      <c r="AI99" s="65"/>
      <c r="AJ99" s="65"/>
      <c r="AK99" s="71"/>
      <c r="AL99" s="65"/>
      <c r="AM99" s="65"/>
    </row>
    <row r="100" spans="1:39" ht="20.25" customHeight="1" x14ac:dyDescent="0.25">
      <c r="A100" s="65"/>
      <c r="B100" s="111" t="str">
        <f>VLOOKUP(B97,ESPECIFICACIONES[],1,FALSE)</f>
        <v>Solución de Ringer Lactato "Hartmann"</v>
      </c>
      <c r="C100" s="112"/>
      <c r="D100" s="113"/>
      <c r="E100" s="65"/>
      <c r="F100" s="65"/>
      <c r="G100" s="65"/>
      <c r="H100" s="65"/>
      <c r="I100" s="65" t="s">
        <v>8</v>
      </c>
      <c r="J100" s="114"/>
      <c r="K100" s="115"/>
      <c r="L100" s="114"/>
      <c r="M100" s="115"/>
      <c r="N100" s="65"/>
      <c r="O100" s="65"/>
      <c r="P100" s="116"/>
      <c r="Q100" s="117"/>
      <c r="R100" s="116"/>
      <c r="S100" s="117"/>
      <c r="T100" s="116"/>
      <c r="U100" s="117"/>
      <c r="V100" s="116"/>
      <c r="W100" s="117"/>
      <c r="X100" s="116"/>
      <c r="Y100" s="117"/>
      <c r="Z100" s="116"/>
      <c r="AA100" s="117"/>
      <c r="AB100" s="116"/>
      <c r="AC100" s="117"/>
      <c r="AD100" s="116"/>
      <c r="AE100" s="117"/>
      <c r="AF100" s="116"/>
      <c r="AG100" s="117"/>
      <c r="AH100" s="65"/>
      <c r="AI100" s="65"/>
      <c r="AJ100" s="65"/>
      <c r="AK100" s="71"/>
      <c r="AL100" s="65"/>
      <c r="AM100" s="65"/>
    </row>
    <row r="101" spans="1:39" ht="20.25" customHeight="1" x14ac:dyDescent="0.25">
      <c r="A101" s="65"/>
      <c r="B101" s="111" t="str">
        <f>VLOOKUP(B98,ESPECIFICACIONES[],1,FALSE)</f>
        <v>Solución de Ringer Lactato "Hartmann"</v>
      </c>
      <c r="C101" s="112"/>
      <c r="D101" s="113"/>
      <c r="E101" s="65"/>
      <c r="F101" s="65"/>
      <c r="G101" s="65"/>
      <c r="H101" s="65"/>
      <c r="I101" s="65" t="s">
        <v>8</v>
      </c>
      <c r="J101" s="114"/>
      <c r="K101" s="115"/>
      <c r="L101" s="114"/>
      <c r="M101" s="115"/>
      <c r="N101" s="65"/>
      <c r="O101" s="65"/>
      <c r="P101" s="116"/>
      <c r="Q101" s="117"/>
      <c r="R101" s="116"/>
      <c r="S101" s="117"/>
      <c r="T101" s="116"/>
      <c r="U101" s="117"/>
      <c r="V101" s="116"/>
      <c r="W101" s="117"/>
      <c r="X101" s="116"/>
      <c r="Y101" s="117"/>
      <c r="Z101" s="116"/>
      <c r="AA101" s="117"/>
      <c r="AB101" s="116"/>
      <c r="AC101" s="117"/>
      <c r="AD101" s="116"/>
      <c r="AE101" s="117"/>
      <c r="AF101" s="116"/>
      <c r="AG101" s="117"/>
      <c r="AH101" s="65"/>
      <c r="AI101" s="65"/>
      <c r="AJ101" s="65"/>
      <c r="AK101" s="71"/>
      <c r="AL101" s="65"/>
      <c r="AM101" s="65"/>
    </row>
    <row r="102" spans="1:39" ht="20.25" customHeight="1" x14ac:dyDescent="0.25">
      <c r="A102" s="65"/>
      <c r="B102" s="111" t="str">
        <f>VLOOKUP(B99,ESPECIFICACIONES[],1,FALSE)</f>
        <v>Solución de Ringer Lactato "Hartmann"</v>
      </c>
      <c r="C102" s="112"/>
      <c r="D102" s="113"/>
      <c r="E102" s="65"/>
      <c r="F102" s="65"/>
      <c r="G102" s="65"/>
      <c r="H102" s="65"/>
      <c r="I102" s="65" t="s">
        <v>8</v>
      </c>
      <c r="J102" s="114"/>
      <c r="K102" s="115"/>
      <c r="L102" s="114"/>
      <c r="M102" s="115"/>
      <c r="N102" s="65"/>
      <c r="O102" s="65"/>
      <c r="P102" s="116"/>
      <c r="Q102" s="117"/>
      <c r="R102" s="116"/>
      <c r="S102" s="117"/>
      <c r="T102" s="116"/>
      <c r="U102" s="117"/>
      <c r="V102" s="116"/>
      <c r="W102" s="117"/>
      <c r="X102" s="116"/>
      <c r="Y102" s="117"/>
      <c r="Z102" s="116"/>
      <c r="AA102" s="117"/>
      <c r="AB102" s="116"/>
      <c r="AC102" s="117"/>
      <c r="AD102" s="116"/>
      <c r="AE102" s="117"/>
      <c r="AF102" s="116"/>
      <c r="AG102" s="117"/>
      <c r="AH102" s="65"/>
      <c r="AI102" s="65"/>
      <c r="AJ102" s="65"/>
      <c r="AK102" s="71"/>
      <c r="AL102" s="65"/>
      <c r="AM102" s="65"/>
    </row>
    <row r="103" spans="1:39" ht="20.25" customHeight="1" x14ac:dyDescent="0.25">
      <c r="A103" s="65"/>
      <c r="B103" s="111" t="str">
        <f>VLOOKUP(B100,ESPECIFICACIONES[],1,FALSE)</f>
        <v>Solución de Ringer Lactato "Hartmann"</v>
      </c>
      <c r="C103" s="112"/>
      <c r="D103" s="113"/>
      <c r="E103" s="65"/>
      <c r="F103" s="65"/>
      <c r="G103" s="65"/>
      <c r="H103" s="65"/>
      <c r="I103" s="65" t="s">
        <v>8</v>
      </c>
      <c r="J103" s="114"/>
      <c r="K103" s="115"/>
      <c r="L103" s="114"/>
      <c r="M103" s="115"/>
      <c r="N103" s="65"/>
      <c r="O103" s="65"/>
      <c r="P103" s="116"/>
      <c r="Q103" s="117"/>
      <c r="R103" s="116"/>
      <c r="S103" s="117"/>
      <c r="T103" s="116"/>
      <c r="U103" s="117"/>
      <c r="V103" s="116"/>
      <c r="W103" s="117"/>
      <c r="X103" s="116"/>
      <c r="Y103" s="117"/>
      <c r="Z103" s="116"/>
      <c r="AA103" s="117"/>
      <c r="AB103" s="116"/>
      <c r="AC103" s="117"/>
      <c r="AD103" s="116"/>
      <c r="AE103" s="117"/>
      <c r="AF103" s="116"/>
      <c r="AG103" s="117"/>
      <c r="AH103" s="65"/>
      <c r="AI103" s="65"/>
      <c r="AJ103" s="65"/>
      <c r="AK103" s="71"/>
      <c r="AL103" s="65"/>
      <c r="AM103" s="65"/>
    </row>
    <row r="104" spans="1:39" ht="20.25" customHeight="1" x14ac:dyDescent="0.25">
      <c r="A104" s="65"/>
      <c r="B104" s="111" t="str">
        <f>VLOOKUP(B101,ESPECIFICACIONES[],1,FALSE)</f>
        <v>Solución de Ringer Lactato "Hartmann"</v>
      </c>
      <c r="C104" s="112"/>
      <c r="D104" s="113"/>
      <c r="E104" s="65"/>
      <c r="F104" s="65"/>
      <c r="G104" s="65"/>
      <c r="H104" s="65"/>
      <c r="I104" s="65" t="s">
        <v>8</v>
      </c>
      <c r="J104" s="114"/>
      <c r="K104" s="115"/>
      <c r="L104" s="114"/>
      <c r="M104" s="115"/>
      <c r="N104" s="65"/>
      <c r="O104" s="65"/>
      <c r="P104" s="116"/>
      <c r="Q104" s="117"/>
      <c r="R104" s="116"/>
      <c r="S104" s="117"/>
      <c r="T104" s="116"/>
      <c r="U104" s="117"/>
      <c r="V104" s="116"/>
      <c r="W104" s="117"/>
      <c r="X104" s="116"/>
      <c r="Y104" s="117"/>
      <c r="Z104" s="116"/>
      <c r="AA104" s="117"/>
      <c r="AB104" s="116"/>
      <c r="AC104" s="117"/>
      <c r="AD104" s="116"/>
      <c r="AE104" s="117"/>
      <c r="AF104" s="116"/>
      <c r="AG104" s="117"/>
      <c r="AH104" s="65"/>
      <c r="AI104" s="65"/>
      <c r="AJ104" s="65"/>
      <c r="AK104" s="71"/>
      <c r="AL104" s="65"/>
      <c r="AM104" s="65"/>
    </row>
  </sheetData>
  <mergeCells count="1208">
    <mergeCell ref="F3:F4"/>
    <mergeCell ref="H3:H4"/>
    <mergeCell ref="I3:I4"/>
    <mergeCell ref="J3:J4"/>
    <mergeCell ref="K3:K4"/>
    <mergeCell ref="Z7:AA7"/>
    <mergeCell ref="X10:Y10"/>
    <mergeCell ref="Z10:AA10"/>
    <mergeCell ref="V13:W13"/>
    <mergeCell ref="X13:Y13"/>
    <mergeCell ref="Z13:AA13"/>
    <mergeCell ref="Z15:AA15"/>
    <mergeCell ref="X18:Y18"/>
    <mergeCell ref="Z18:AA18"/>
    <mergeCell ref="V21:W21"/>
    <mergeCell ref="X21:Y21"/>
    <mergeCell ref="L5:M5"/>
    <mergeCell ref="P5:Q5"/>
    <mergeCell ref="R5:S5"/>
    <mergeCell ref="T5:U5"/>
    <mergeCell ref="X3:Y3"/>
    <mergeCell ref="Z3:AA3"/>
    <mergeCell ref="P52:Q52"/>
    <mergeCell ref="R52:S52"/>
    <mergeCell ref="T52:U52"/>
    <mergeCell ref="V52:W52"/>
    <mergeCell ref="X52:Y52"/>
    <mergeCell ref="AB3:AC3"/>
    <mergeCell ref="AD3:AE3"/>
    <mergeCell ref="AF3:AG3"/>
    <mergeCell ref="AJ3:AJ4"/>
    <mergeCell ref="L3:M3"/>
    <mergeCell ref="O3:O4"/>
    <mergeCell ref="P3:Q3"/>
    <mergeCell ref="R3:S3"/>
    <mergeCell ref="T3:U3"/>
    <mergeCell ref="V3:W3"/>
    <mergeCell ref="X6:Y6"/>
    <mergeCell ref="Z6:AA6"/>
    <mergeCell ref="V9:W9"/>
    <mergeCell ref="X9:Y9"/>
    <mergeCell ref="Z9:AA9"/>
    <mergeCell ref="X8:Y8"/>
    <mergeCell ref="Z8:AA8"/>
    <mergeCell ref="X14:Y14"/>
    <mergeCell ref="Z14:AA14"/>
    <mergeCell ref="Z17:AA17"/>
    <mergeCell ref="Z16:AA16"/>
    <mergeCell ref="Z21:AA21"/>
    <mergeCell ref="Z23:AA23"/>
    <mergeCell ref="X26:Y26"/>
    <mergeCell ref="Z26:AA26"/>
    <mergeCell ref="V29:W29"/>
    <mergeCell ref="X29:Y29"/>
    <mergeCell ref="B7:D7"/>
    <mergeCell ref="J7:K7"/>
    <mergeCell ref="L7:M7"/>
    <mergeCell ref="P7:Q7"/>
    <mergeCell ref="R7:S7"/>
    <mergeCell ref="T7:U7"/>
    <mergeCell ref="V7:W7"/>
    <mergeCell ref="X7:Y7"/>
    <mergeCell ref="A1:AM1"/>
    <mergeCell ref="A2:A4"/>
    <mergeCell ref="B2:D2"/>
    <mergeCell ref="J2:K2"/>
    <mergeCell ref="L2:M2"/>
    <mergeCell ref="P2:AG2"/>
    <mergeCell ref="AH2:AI2"/>
    <mergeCell ref="AL2:AL4"/>
    <mergeCell ref="AM2:AM4"/>
    <mergeCell ref="B3:D4"/>
    <mergeCell ref="V5:W5"/>
    <mergeCell ref="X5:Y5"/>
    <mergeCell ref="Z5:AA5"/>
    <mergeCell ref="B6:D6"/>
    <mergeCell ref="J6:K6"/>
    <mergeCell ref="L6:M6"/>
    <mergeCell ref="P6:Q6"/>
    <mergeCell ref="R6:S6"/>
    <mergeCell ref="T6:U6"/>
    <mergeCell ref="V6:W6"/>
    <mergeCell ref="B5:D5"/>
    <mergeCell ref="J5:K5"/>
    <mergeCell ref="AF7:AG7"/>
    <mergeCell ref="E3:E4"/>
    <mergeCell ref="B10:D10"/>
    <mergeCell ref="J10:K10"/>
    <mergeCell ref="L10:M10"/>
    <mergeCell ref="P10:Q10"/>
    <mergeCell ref="R10:S10"/>
    <mergeCell ref="T10:U10"/>
    <mergeCell ref="V10:W10"/>
    <mergeCell ref="B9:D9"/>
    <mergeCell ref="J9:K9"/>
    <mergeCell ref="L9:M9"/>
    <mergeCell ref="P9:Q9"/>
    <mergeCell ref="R9:S9"/>
    <mergeCell ref="T9:U9"/>
    <mergeCell ref="B8:D8"/>
    <mergeCell ref="J8:K8"/>
    <mergeCell ref="L8:M8"/>
    <mergeCell ref="P8:Q8"/>
    <mergeCell ref="R8:S8"/>
    <mergeCell ref="T8:U8"/>
    <mergeCell ref="V8:W8"/>
    <mergeCell ref="B13:D13"/>
    <mergeCell ref="J13:K13"/>
    <mergeCell ref="L13:M13"/>
    <mergeCell ref="P13:Q13"/>
    <mergeCell ref="R13:S13"/>
    <mergeCell ref="T13:U13"/>
    <mergeCell ref="Z11:AA11"/>
    <mergeCell ref="B12:D12"/>
    <mergeCell ref="J12:K12"/>
    <mergeCell ref="L12:M12"/>
    <mergeCell ref="P12:Q12"/>
    <mergeCell ref="R12:S12"/>
    <mergeCell ref="T12:U12"/>
    <mergeCell ref="V12:W12"/>
    <mergeCell ref="X12:Y12"/>
    <mergeCell ref="Z12:AA12"/>
    <mergeCell ref="B11:D11"/>
    <mergeCell ref="J11:K11"/>
    <mergeCell ref="L11:M11"/>
    <mergeCell ref="P11:Q11"/>
    <mergeCell ref="R11:S11"/>
    <mergeCell ref="T11:U11"/>
    <mergeCell ref="V11:W11"/>
    <mergeCell ref="X11:Y11"/>
    <mergeCell ref="B15:D15"/>
    <mergeCell ref="J15:K15"/>
    <mergeCell ref="L15:M15"/>
    <mergeCell ref="P15:Q15"/>
    <mergeCell ref="R15:S15"/>
    <mergeCell ref="T15:U15"/>
    <mergeCell ref="V15:W15"/>
    <mergeCell ref="X15:Y15"/>
    <mergeCell ref="B14:D14"/>
    <mergeCell ref="J14:K14"/>
    <mergeCell ref="L14:M14"/>
    <mergeCell ref="P14:Q14"/>
    <mergeCell ref="R14:S14"/>
    <mergeCell ref="T14:U14"/>
    <mergeCell ref="V14:W14"/>
    <mergeCell ref="V17:W17"/>
    <mergeCell ref="X17:Y17"/>
    <mergeCell ref="X16:Y16"/>
    <mergeCell ref="B18:D18"/>
    <mergeCell ref="J18:K18"/>
    <mergeCell ref="L18:M18"/>
    <mergeCell ref="P18:Q18"/>
    <mergeCell ref="R18:S18"/>
    <mergeCell ref="T18:U18"/>
    <mergeCell ref="V18:W18"/>
    <mergeCell ref="B17:D17"/>
    <mergeCell ref="J17:K17"/>
    <mergeCell ref="L17:M17"/>
    <mergeCell ref="P17:Q17"/>
    <mergeCell ref="R17:S17"/>
    <mergeCell ref="T17:U17"/>
    <mergeCell ref="B16:D16"/>
    <mergeCell ref="J16:K16"/>
    <mergeCell ref="L16:M16"/>
    <mergeCell ref="P16:Q16"/>
    <mergeCell ref="R16:S16"/>
    <mergeCell ref="T16:U16"/>
    <mergeCell ref="V16:W16"/>
    <mergeCell ref="B21:D21"/>
    <mergeCell ref="J21:K21"/>
    <mergeCell ref="L21:M21"/>
    <mergeCell ref="P21:Q21"/>
    <mergeCell ref="R21:S21"/>
    <mergeCell ref="T21:U21"/>
    <mergeCell ref="Z19:AA19"/>
    <mergeCell ref="B20:D20"/>
    <mergeCell ref="J20:K20"/>
    <mergeCell ref="L20:M20"/>
    <mergeCell ref="P20:Q20"/>
    <mergeCell ref="R20:S20"/>
    <mergeCell ref="T20:U20"/>
    <mergeCell ref="V20:W20"/>
    <mergeCell ref="X20:Y20"/>
    <mergeCell ref="Z20:AA20"/>
    <mergeCell ref="B19:D19"/>
    <mergeCell ref="J19:K19"/>
    <mergeCell ref="L19:M19"/>
    <mergeCell ref="P19:Q19"/>
    <mergeCell ref="R19:S19"/>
    <mergeCell ref="T19:U19"/>
    <mergeCell ref="V19:W19"/>
    <mergeCell ref="X19:Y19"/>
    <mergeCell ref="X22:Y22"/>
    <mergeCell ref="Z22:AA22"/>
    <mergeCell ref="B23:D23"/>
    <mergeCell ref="J23:K23"/>
    <mergeCell ref="L23:M23"/>
    <mergeCell ref="P23:Q23"/>
    <mergeCell ref="R23:S23"/>
    <mergeCell ref="T23:U23"/>
    <mergeCell ref="V23:W23"/>
    <mergeCell ref="X23:Y23"/>
    <mergeCell ref="B22:D22"/>
    <mergeCell ref="J22:K22"/>
    <mergeCell ref="L22:M22"/>
    <mergeCell ref="P22:Q22"/>
    <mergeCell ref="R22:S22"/>
    <mergeCell ref="T22:U22"/>
    <mergeCell ref="V22:W22"/>
    <mergeCell ref="V25:W25"/>
    <mergeCell ref="X25:Y25"/>
    <mergeCell ref="Z25:AA25"/>
    <mergeCell ref="B26:D26"/>
    <mergeCell ref="J26:K26"/>
    <mergeCell ref="L26:M26"/>
    <mergeCell ref="P26:Q26"/>
    <mergeCell ref="R26:S26"/>
    <mergeCell ref="T26:U26"/>
    <mergeCell ref="V26:W26"/>
    <mergeCell ref="B25:D25"/>
    <mergeCell ref="J25:K25"/>
    <mergeCell ref="L25:M25"/>
    <mergeCell ref="P25:Q25"/>
    <mergeCell ref="R25:S25"/>
    <mergeCell ref="T25:U25"/>
    <mergeCell ref="B24:D24"/>
    <mergeCell ref="J24:K24"/>
    <mergeCell ref="L24:M24"/>
    <mergeCell ref="P24:Q24"/>
    <mergeCell ref="R24:S24"/>
    <mergeCell ref="T24:U24"/>
    <mergeCell ref="V24:W24"/>
    <mergeCell ref="X24:Y24"/>
    <mergeCell ref="Z24:AA24"/>
    <mergeCell ref="Z29:AA29"/>
    <mergeCell ref="B30:D30"/>
    <mergeCell ref="J30:K30"/>
    <mergeCell ref="L30:M30"/>
    <mergeCell ref="P30:Q30"/>
    <mergeCell ref="R30:S30"/>
    <mergeCell ref="T30:U30"/>
    <mergeCell ref="V30:W30"/>
    <mergeCell ref="B29:D29"/>
    <mergeCell ref="J29:K29"/>
    <mergeCell ref="L29:M29"/>
    <mergeCell ref="P29:Q29"/>
    <mergeCell ref="R29:S29"/>
    <mergeCell ref="T29:U29"/>
    <mergeCell ref="Z27:AA27"/>
    <mergeCell ref="B28:D28"/>
    <mergeCell ref="J28:K28"/>
    <mergeCell ref="L28:M28"/>
    <mergeCell ref="P28:Q28"/>
    <mergeCell ref="R28:S28"/>
    <mergeCell ref="T28:U28"/>
    <mergeCell ref="V28:W28"/>
    <mergeCell ref="X28:Y28"/>
    <mergeCell ref="Z28:AA28"/>
    <mergeCell ref="B27:D27"/>
    <mergeCell ref="J27:K27"/>
    <mergeCell ref="L27:M27"/>
    <mergeCell ref="P27:Q27"/>
    <mergeCell ref="R27:S27"/>
    <mergeCell ref="T27:U27"/>
    <mergeCell ref="V27:W27"/>
    <mergeCell ref="X27:Y27"/>
    <mergeCell ref="Z31:AA31"/>
    <mergeCell ref="B32:D32"/>
    <mergeCell ref="J32:K32"/>
    <mergeCell ref="L32:M32"/>
    <mergeCell ref="P32:Q32"/>
    <mergeCell ref="R32:S32"/>
    <mergeCell ref="T32:U32"/>
    <mergeCell ref="V32:W32"/>
    <mergeCell ref="X32:Y32"/>
    <mergeCell ref="Z32:AA32"/>
    <mergeCell ref="X30:Y30"/>
    <mergeCell ref="Z30:AA30"/>
    <mergeCell ref="B31:D31"/>
    <mergeCell ref="J31:K31"/>
    <mergeCell ref="L31:M31"/>
    <mergeCell ref="P31:Q31"/>
    <mergeCell ref="R31:S31"/>
    <mergeCell ref="T31:U31"/>
    <mergeCell ref="V31:W31"/>
    <mergeCell ref="X31:Y31"/>
    <mergeCell ref="X34:Y34"/>
    <mergeCell ref="Z34:AA34"/>
    <mergeCell ref="B35:D35"/>
    <mergeCell ref="J35:K35"/>
    <mergeCell ref="L35:M35"/>
    <mergeCell ref="P35:Q35"/>
    <mergeCell ref="R35:S35"/>
    <mergeCell ref="T35:U35"/>
    <mergeCell ref="V35:W35"/>
    <mergeCell ref="X35:Y35"/>
    <mergeCell ref="V33:W33"/>
    <mergeCell ref="X33:Y33"/>
    <mergeCell ref="Z33:AA33"/>
    <mergeCell ref="B34:D34"/>
    <mergeCell ref="J34:K34"/>
    <mergeCell ref="L34:M34"/>
    <mergeCell ref="P34:Q34"/>
    <mergeCell ref="R34:S34"/>
    <mergeCell ref="T34:U34"/>
    <mergeCell ref="V34:W34"/>
    <mergeCell ref="B33:D33"/>
    <mergeCell ref="J33:K33"/>
    <mergeCell ref="L33:M33"/>
    <mergeCell ref="P33:Q33"/>
    <mergeCell ref="R33:S33"/>
    <mergeCell ref="T33:U33"/>
    <mergeCell ref="V37:W37"/>
    <mergeCell ref="X37:Y37"/>
    <mergeCell ref="Z37:AA37"/>
    <mergeCell ref="B38:D38"/>
    <mergeCell ref="J38:K38"/>
    <mergeCell ref="L38:M38"/>
    <mergeCell ref="P38:Q38"/>
    <mergeCell ref="R38:S38"/>
    <mergeCell ref="T38:U38"/>
    <mergeCell ref="V38:W38"/>
    <mergeCell ref="B37:D37"/>
    <mergeCell ref="J37:K37"/>
    <mergeCell ref="L37:M37"/>
    <mergeCell ref="P37:Q37"/>
    <mergeCell ref="R37:S37"/>
    <mergeCell ref="T37:U37"/>
    <mergeCell ref="Z35:AA35"/>
    <mergeCell ref="B36:D36"/>
    <mergeCell ref="J36:K36"/>
    <mergeCell ref="L36:M36"/>
    <mergeCell ref="P36:Q36"/>
    <mergeCell ref="R36:S36"/>
    <mergeCell ref="T36:U36"/>
    <mergeCell ref="V36:W36"/>
    <mergeCell ref="X36:Y36"/>
    <mergeCell ref="Z36:AA36"/>
    <mergeCell ref="Z39:AA39"/>
    <mergeCell ref="B40:D40"/>
    <mergeCell ref="J40:K40"/>
    <mergeCell ref="L40:M40"/>
    <mergeCell ref="P40:Q40"/>
    <mergeCell ref="R40:S40"/>
    <mergeCell ref="T40:U40"/>
    <mergeCell ref="V40:W40"/>
    <mergeCell ref="X40:Y40"/>
    <mergeCell ref="Z40:AA40"/>
    <mergeCell ref="X38:Y38"/>
    <mergeCell ref="Z38:AA38"/>
    <mergeCell ref="B39:D39"/>
    <mergeCell ref="J39:K39"/>
    <mergeCell ref="L39:M39"/>
    <mergeCell ref="P39:Q39"/>
    <mergeCell ref="R39:S39"/>
    <mergeCell ref="T39:U39"/>
    <mergeCell ref="V39:W39"/>
    <mergeCell ref="X39:Y39"/>
    <mergeCell ref="X42:Y42"/>
    <mergeCell ref="Z42:AA42"/>
    <mergeCell ref="B43:D43"/>
    <mergeCell ref="J43:K43"/>
    <mergeCell ref="L43:M43"/>
    <mergeCell ref="P43:Q43"/>
    <mergeCell ref="R43:S43"/>
    <mergeCell ref="T43:U43"/>
    <mergeCell ref="V43:W43"/>
    <mergeCell ref="X43:Y43"/>
    <mergeCell ref="V41:W41"/>
    <mergeCell ref="X41:Y41"/>
    <mergeCell ref="Z41:AA41"/>
    <mergeCell ref="B42:D42"/>
    <mergeCell ref="J42:K42"/>
    <mergeCell ref="L42:M42"/>
    <mergeCell ref="P42:Q42"/>
    <mergeCell ref="R42:S42"/>
    <mergeCell ref="T42:U42"/>
    <mergeCell ref="V42:W42"/>
    <mergeCell ref="B41:D41"/>
    <mergeCell ref="J41:K41"/>
    <mergeCell ref="L41:M41"/>
    <mergeCell ref="P41:Q41"/>
    <mergeCell ref="R41:S41"/>
    <mergeCell ref="T41:U41"/>
    <mergeCell ref="V45:W45"/>
    <mergeCell ref="X45:Y45"/>
    <mergeCell ref="Z45:AA45"/>
    <mergeCell ref="B46:D46"/>
    <mergeCell ref="J46:K46"/>
    <mergeCell ref="L46:M46"/>
    <mergeCell ref="P46:Q46"/>
    <mergeCell ref="R46:S46"/>
    <mergeCell ref="T46:U46"/>
    <mergeCell ref="V46:W46"/>
    <mergeCell ref="B45:D45"/>
    <mergeCell ref="J45:K45"/>
    <mergeCell ref="L45:M45"/>
    <mergeCell ref="P45:Q45"/>
    <mergeCell ref="R45:S45"/>
    <mergeCell ref="T45:U45"/>
    <mergeCell ref="Z43:AA43"/>
    <mergeCell ref="B44:D44"/>
    <mergeCell ref="J44:K44"/>
    <mergeCell ref="L44:M44"/>
    <mergeCell ref="P44:Q44"/>
    <mergeCell ref="R44:S44"/>
    <mergeCell ref="T44:U44"/>
    <mergeCell ref="V44:W44"/>
    <mergeCell ref="X44:Y44"/>
    <mergeCell ref="Z44:AA44"/>
    <mergeCell ref="Z47:AA47"/>
    <mergeCell ref="B48:D48"/>
    <mergeCell ref="J48:K48"/>
    <mergeCell ref="L48:M48"/>
    <mergeCell ref="P48:Q48"/>
    <mergeCell ref="R48:S48"/>
    <mergeCell ref="T48:U48"/>
    <mergeCell ref="V48:W48"/>
    <mergeCell ref="X48:Y48"/>
    <mergeCell ref="Z48:AA48"/>
    <mergeCell ref="X46:Y46"/>
    <mergeCell ref="Z46:AA46"/>
    <mergeCell ref="B47:D47"/>
    <mergeCell ref="J47:K47"/>
    <mergeCell ref="L47:M47"/>
    <mergeCell ref="P47:Q47"/>
    <mergeCell ref="R47:S47"/>
    <mergeCell ref="T47:U47"/>
    <mergeCell ref="V47:W47"/>
    <mergeCell ref="X47:Y47"/>
    <mergeCell ref="AM51:AM53"/>
    <mergeCell ref="B52:D53"/>
    <mergeCell ref="E52:E53"/>
    <mergeCell ref="F52:F53"/>
    <mergeCell ref="H52:H53"/>
    <mergeCell ref="I52:I53"/>
    <mergeCell ref="J52:J53"/>
    <mergeCell ref="K52:K53"/>
    <mergeCell ref="L52:M52"/>
    <mergeCell ref="V49:W49"/>
    <mergeCell ref="X49:Y49"/>
    <mergeCell ref="Z49:AA49"/>
    <mergeCell ref="A50:AM50"/>
    <mergeCell ref="A51:A53"/>
    <mergeCell ref="B51:D51"/>
    <mergeCell ref="J51:K51"/>
    <mergeCell ref="L51:M51"/>
    <mergeCell ref="P51:AG51"/>
    <mergeCell ref="AH51:AI51"/>
    <mergeCell ref="B49:D49"/>
    <mergeCell ref="J49:K49"/>
    <mergeCell ref="L49:M49"/>
    <mergeCell ref="P49:Q49"/>
    <mergeCell ref="R49:S49"/>
    <mergeCell ref="T49:U49"/>
    <mergeCell ref="Z52:AA52"/>
    <mergeCell ref="AB52:AC52"/>
    <mergeCell ref="AD52:AE52"/>
    <mergeCell ref="AF52:AG52"/>
    <mergeCell ref="AJ52:AJ53"/>
    <mergeCell ref="AL51:AL53"/>
    <mergeCell ref="O52:O53"/>
    <mergeCell ref="B54:D54"/>
    <mergeCell ref="J54:K54"/>
    <mergeCell ref="L54:M54"/>
    <mergeCell ref="P54:Q54"/>
    <mergeCell ref="R54:S54"/>
    <mergeCell ref="V55:W55"/>
    <mergeCell ref="X55:Y55"/>
    <mergeCell ref="Z55:AA55"/>
    <mergeCell ref="B56:D56"/>
    <mergeCell ref="J56:K56"/>
    <mergeCell ref="L56:M56"/>
    <mergeCell ref="P56:Q56"/>
    <mergeCell ref="R56:S56"/>
    <mergeCell ref="T56:U56"/>
    <mergeCell ref="V56:W56"/>
    <mergeCell ref="T54:U54"/>
    <mergeCell ref="V54:W54"/>
    <mergeCell ref="X54:Y54"/>
    <mergeCell ref="Z54:AA54"/>
    <mergeCell ref="B55:D55"/>
    <mergeCell ref="J55:K55"/>
    <mergeCell ref="L55:M55"/>
    <mergeCell ref="P55:Q55"/>
    <mergeCell ref="R55:S55"/>
    <mergeCell ref="T55:U55"/>
    <mergeCell ref="Z57:AA57"/>
    <mergeCell ref="B58:D58"/>
    <mergeCell ref="J58:K58"/>
    <mergeCell ref="L58:M58"/>
    <mergeCell ref="P58:Q58"/>
    <mergeCell ref="R58:S58"/>
    <mergeCell ref="T58:U58"/>
    <mergeCell ref="V58:W58"/>
    <mergeCell ref="X58:Y58"/>
    <mergeCell ref="Z58:AA58"/>
    <mergeCell ref="X56:Y56"/>
    <mergeCell ref="Z56:AA56"/>
    <mergeCell ref="B57:D57"/>
    <mergeCell ref="J57:K57"/>
    <mergeCell ref="L57:M57"/>
    <mergeCell ref="P57:Q57"/>
    <mergeCell ref="R57:S57"/>
    <mergeCell ref="T57:U57"/>
    <mergeCell ref="V57:W57"/>
    <mergeCell ref="X57:Y57"/>
    <mergeCell ref="X60:Y60"/>
    <mergeCell ref="Z60:AA60"/>
    <mergeCell ref="B61:D61"/>
    <mergeCell ref="J61:K61"/>
    <mergeCell ref="L61:M61"/>
    <mergeCell ref="P61:Q61"/>
    <mergeCell ref="R61:S61"/>
    <mergeCell ref="T61:U61"/>
    <mergeCell ref="V61:W61"/>
    <mergeCell ref="X61:Y61"/>
    <mergeCell ref="V59:W59"/>
    <mergeCell ref="X59:Y59"/>
    <mergeCell ref="Z59:AA59"/>
    <mergeCell ref="B60:D60"/>
    <mergeCell ref="J60:K60"/>
    <mergeCell ref="L60:M60"/>
    <mergeCell ref="P60:Q60"/>
    <mergeCell ref="R60:S60"/>
    <mergeCell ref="T60:U60"/>
    <mergeCell ref="V60:W60"/>
    <mergeCell ref="B59:D59"/>
    <mergeCell ref="J59:K59"/>
    <mergeCell ref="L59:M59"/>
    <mergeCell ref="P59:Q59"/>
    <mergeCell ref="R59:S59"/>
    <mergeCell ref="T59:U59"/>
    <mergeCell ref="V63:W63"/>
    <mergeCell ref="X63:Y63"/>
    <mergeCell ref="Z63:AA63"/>
    <mergeCell ref="B64:D64"/>
    <mergeCell ref="J64:K64"/>
    <mergeCell ref="L64:M64"/>
    <mergeCell ref="P64:Q64"/>
    <mergeCell ref="R64:S64"/>
    <mergeCell ref="T64:U64"/>
    <mergeCell ref="V64:W64"/>
    <mergeCell ref="B63:D63"/>
    <mergeCell ref="J63:K63"/>
    <mergeCell ref="L63:M63"/>
    <mergeCell ref="P63:Q63"/>
    <mergeCell ref="R63:S63"/>
    <mergeCell ref="T63:U63"/>
    <mergeCell ref="Z61:AA61"/>
    <mergeCell ref="B62:D62"/>
    <mergeCell ref="J62:K62"/>
    <mergeCell ref="L62:M62"/>
    <mergeCell ref="P62:Q62"/>
    <mergeCell ref="R62:S62"/>
    <mergeCell ref="T62:U62"/>
    <mergeCell ref="V62:W62"/>
    <mergeCell ref="X62:Y62"/>
    <mergeCell ref="Z62:AA62"/>
    <mergeCell ref="B66:D66"/>
    <mergeCell ref="J66:K66"/>
    <mergeCell ref="L66:M66"/>
    <mergeCell ref="P66:Q66"/>
    <mergeCell ref="R66:S66"/>
    <mergeCell ref="T66:U66"/>
    <mergeCell ref="V66:W66"/>
    <mergeCell ref="X66:Y66"/>
    <mergeCell ref="Z66:AA66"/>
    <mergeCell ref="X64:Y64"/>
    <mergeCell ref="Z64:AA64"/>
    <mergeCell ref="B65:D65"/>
    <mergeCell ref="J65:K65"/>
    <mergeCell ref="L65:M65"/>
    <mergeCell ref="P65:Q65"/>
    <mergeCell ref="R65:S65"/>
    <mergeCell ref="T65:U65"/>
    <mergeCell ref="V65:W65"/>
    <mergeCell ref="X65:Y65"/>
    <mergeCell ref="V69:W69"/>
    <mergeCell ref="X69:Y69"/>
    <mergeCell ref="V67:W67"/>
    <mergeCell ref="X67:Y67"/>
    <mergeCell ref="Z67:AA67"/>
    <mergeCell ref="B68:D68"/>
    <mergeCell ref="J68:K68"/>
    <mergeCell ref="L68:M68"/>
    <mergeCell ref="P68:Q68"/>
    <mergeCell ref="R68:S68"/>
    <mergeCell ref="T68:U68"/>
    <mergeCell ref="V68:W68"/>
    <mergeCell ref="B67:D67"/>
    <mergeCell ref="J67:K67"/>
    <mergeCell ref="L67:M67"/>
    <mergeCell ref="P67:Q67"/>
    <mergeCell ref="R67:S67"/>
    <mergeCell ref="T67:U67"/>
    <mergeCell ref="V71:W71"/>
    <mergeCell ref="X71:Y71"/>
    <mergeCell ref="Z71:AA71"/>
    <mergeCell ref="B72:D72"/>
    <mergeCell ref="J72:K72"/>
    <mergeCell ref="L72:M72"/>
    <mergeCell ref="P72:Q72"/>
    <mergeCell ref="R72:S72"/>
    <mergeCell ref="T72:U72"/>
    <mergeCell ref="V72:W72"/>
    <mergeCell ref="B71:D71"/>
    <mergeCell ref="J71:K71"/>
    <mergeCell ref="L71:M71"/>
    <mergeCell ref="P71:Q71"/>
    <mergeCell ref="R71:S71"/>
    <mergeCell ref="T71:U71"/>
    <mergeCell ref="Z69:AA69"/>
    <mergeCell ref="B70:D70"/>
    <mergeCell ref="J70:K70"/>
    <mergeCell ref="L70:M70"/>
    <mergeCell ref="P70:Q70"/>
    <mergeCell ref="R70:S70"/>
    <mergeCell ref="T70:U70"/>
    <mergeCell ref="V70:W70"/>
    <mergeCell ref="X70:Y70"/>
    <mergeCell ref="Z70:AA70"/>
    <mergeCell ref="B69:D69"/>
    <mergeCell ref="J69:K69"/>
    <mergeCell ref="L69:M69"/>
    <mergeCell ref="P69:Q69"/>
    <mergeCell ref="R69:S69"/>
    <mergeCell ref="T69:U69"/>
    <mergeCell ref="B74:D74"/>
    <mergeCell ref="J74:K74"/>
    <mergeCell ref="L74:M74"/>
    <mergeCell ref="P74:Q74"/>
    <mergeCell ref="R74:S74"/>
    <mergeCell ref="T74:U74"/>
    <mergeCell ref="V74:W74"/>
    <mergeCell ref="X74:Y74"/>
    <mergeCell ref="Z74:AA74"/>
    <mergeCell ref="X72:Y72"/>
    <mergeCell ref="Z72:AA72"/>
    <mergeCell ref="B73:D73"/>
    <mergeCell ref="J73:K73"/>
    <mergeCell ref="L73:M73"/>
    <mergeCell ref="P73:Q73"/>
    <mergeCell ref="R73:S73"/>
    <mergeCell ref="T73:U73"/>
    <mergeCell ref="V73:W73"/>
    <mergeCell ref="X73:Y73"/>
    <mergeCell ref="V77:W77"/>
    <mergeCell ref="X77:Y77"/>
    <mergeCell ref="V75:W75"/>
    <mergeCell ref="X75:Y75"/>
    <mergeCell ref="Z75:AA75"/>
    <mergeCell ref="B76:D76"/>
    <mergeCell ref="J76:K76"/>
    <mergeCell ref="L76:M76"/>
    <mergeCell ref="P76:Q76"/>
    <mergeCell ref="R76:S76"/>
    <mergeCell ref="T76:U76"/>
    <mergeCell ref="V76:W76"/>
    <mergeCell ref="B75:D75"/>
    <mergeCell ref="J75:K75"/>
    <mergeCell ref="L75:M75"/>
    <mergeCell ref="P75:Q75"/>
    <mergeCell ref="R75:S75"/>
    <mergeCell ref="T75:U75"/>
    <mergeCell ref="V79:W79"/>
    <mergeCell ref="X79:Y79"/>
    <mergeCell ref="Z79:AA79"/>
    <mergeCell ref="B80:D80"/>
    <mergeCell ref="J80:K80"/>
    <mergeCell ref="L80:M80"/>
    <mergeCell ref="P80:Q80"/>
    <mergeCell ref="R80:S80"/>
    <mergeCell ref="T80:U80"/>
    <mergeCell ref="V80:W80"/>
    <mergeCell ref="B79:D79"/>
    <mergeCell ref="J79:K79"/>
    <mergeCell ref="L79:M79"/>
    <mergeCell ref="P79:Q79"/>
    <mergeCell ref="R79:S79"/>
    <mergeCell ref="T79:U79"/>
    <mergeCell ref="Z77:AA77"/>
    <mergeCell ref="B78:D78"/>
    <mergeCell ref="J78:K78"/>
    <mergeCell ref="L78:M78"/>
    <mergeCell ref="P78:Q78"/>
    <mergeCell ref="R78:S78"/>
    <mergeCell ref="T78:U78"/>
    <mergeCell ref="V78:W78"/>
    <mergeCell ref="X78:Y78"/>
    <mergeCell ref="Z78:AA78"/>
    <mergeCell ref="B77:D77"/>
    <mergeCell ref="J77:K77"/>
    <mergeCell ref="L77:M77"/>
    <mergeCell ref="P77:Q77"/>
    <mergeCell ref="R77:S77"/>
    <mergeCell ref="T77:U77"/>
    <mergeCell ref="B82:D82"/>
    <mergeCell ref="J82:K82"/>
    <mergeCell ref="L82:M82"/>
    <mergeCell ref="P82:Q82"/>
    <mergeCell ref="R82:S82"/>
    <mergeCell ref="T82:U82"/>
    <mergeCell ref="V82:W82"/>
    <mergeCell ref="X82:Y82"/>
    <mergeCell ref="Z82:AA82"/>
    <mergeCell ref="X80:Y80"/>
    <mergeCell ref="Z80:AA80"/>
    <mergeCell ref="B81:D81"/>
    <mergeCell ref="J81:K81"/>
    <mergeCell ref="L81:M81"/>
    <mergeCell ref="P81:Q81"/>
    <mergeCell ref="R81:S81"/>
    <mergeCell ref="T81:U81"/>
    <mergeCell ref="V81:W81"/>
    <mergeCell ref="X81:Y81"/>
    <mergeCell ref="V85:W85"/>
    <mergeCell ref="X85:Y85"/>
    <mergeCell ref="V83:W83"/>
    <mergeCell ref="X83:Y83"/>
    <mergeCell ref="Z83:AA83"/>
    <mergeCell ref="B84:D84"/>
    <mergeCell ref="J84:K84"/>
    <mergeCell ref="L84:M84"/>
    <mergeCell ref="P84:Q84"/>
    <mergeCell ref="R84:S84"/>
    <mergeCell ref="T84:U84"/>
    <mergeCell ref="V84:W84"/>
    <mergeCell ref="B83:D83"/>
    <mergeCell ref="J83:K83"/>
    <mergeCell ref="L83:M83"/>
    <mergeCell ref="P83:Q83"/>
    <mergeCell ref="R83:S83"/>
    <mergeCell ref="T83:U83"/>
    <mergeCell ref="V87:W87"/>
    <mergeCell ref="X87:Y87"/>
    <mergeCell ref="Z87:AA87"/>
    <mergeCell ref="B88:D88"/>
    <mergeCell ref="J88:K88"/>
    <mergeCell ref="L88:M88"/>
    <mergeCell ref="P88:Q88"/>
    <mergeCell ref="R88:S88"/>
    <mergeCell ref="T88:U88"/>
    <mergeCell ref="V88:W88"/>
    <mergeCell ref="B87:D87"/>
    <mergeCell ref="J87:K87"/>
    <mergeCell ref="L87:M87"/>
    <mergeCell ref="P87:Q87"/>
    <mergeCell ref="R87:S87"/>
    <mergeCell ref="T87:U87"/>
    <mergeCell ref="Z85:AA85"/>
    <mergeCell ref="B86:D86"/>
    <mergeCell ref="J86:K86"/>
    <mergeCell ref="L86:M86"/>
    <mergeCell ref="P86:Q86"/>
    <mergeCell ref="R86:S86"/>
    <mergeCell ref="T86:U86"/>
    <mergeCell ref="V86:W86"/>
    <mergeCell ref="X86:Y86"/>
    <mergeCell ref="Z86:AA86"/>
    <mergeCell ref="B85:D85"/>
    <mergeCell ref="J85:K85"/>
    <mergeCell ref="L85:M85"/>
    <mergeCell ref="P85:Q85"/>
    <mergeCell ref="R85:S85"/>
    <mergeCell ref="T85:U85"/>
    <mergeCell ref="B90:D90"/>
    <mergeCell ref="J90:K90"/>
    <mergeCell ref="L90:M90"/>
    <mergeCell ref="P90:Q90"/>
    <mergeCell ref="R90:S90"/>
    <mergeCell ref="T90:U90"/>
    <mergeCell ref="V90:W90"/>
    <mergeCell ref="X90:Y90"/>
    <mergeCell ref="Z90:AA90"/>
    <mergeCell ref="X88:Y88"/>
    <mergeCell ref="Z88:AA88"/>
    <mergeCell ref="B89:D89"/>
    <mergeCell ref="J89:K89"/>
    <mergeCell ref="L89:M89"/>
    <mergeCell ref="P89:Q89"/>
    <mergeCell ref="R89:S89"/>
    <mergeCell ref="T89:U89"/>
    <mergeCell ref="V89:W89"/>
    <mergeCell ref="X89:Y89"/>
    <mergeCell ref="V93:W93"/>
    <mergeCell ref="X93:Y93"/>
    <mergeCell ref="V91:W91"/>
    <mergeCell ref="X91:Y91"/>
    <mergeCell ref="Z91:AA91"/>
    <mergeCell ref="B92:D92"/>
    <mergeCell ref="J92:K92"/>
    <mergeCell ref="L92:M92"/>
    <mergeCell ref="P92:Q92"/>
    <mergeCell ref="R92:S92"/>
    <mergeCell ref="T92:U92"/>
    <mergeCell ref="V92:W92"/>
    <mergeCell ref="B91:D91"/>
    <mergeCell ref="J91:K91"/>
    <mergeCell ref="L91:M91"/>
    <mergeCell ref="P91:Q91"/>
    <mergeCell ref="R91:S91"/>
    <mergeCell ref="T91:U91"/>
    <mergeCell ref="V95:W95"/>
    <mergeCell ref="X95:Y95"/>
    <mergeCell ref="Z95:AA95"/>
    <mergeCell ref="B96:D96"/>
    <mergeCell ref="J96:K96"/>
    <mergeCell ref="L96:M96"/>
    <mergeCell ref="P96:Q96"/>
    <mergeCell ref="R96:S96"/>
    <mergeCell ref="T96:U96"/>
    <mergeCell ref="V96:W96"/>
    <mergeCell ref="B95:D95"/>
    <mergeCell ref="J95:K95"/>
    <mergeCell ref="L95:M95"/>
    <mergeCell ref="P95:Q95"/>
    <mergeCell ref="R95:S95"/>
    <mergeCell ref="T95:U95"/>
    <mergeCell ref="Z93:AA93"/>
    <mergeCell ref="B94:D94"/>
    <mergeCell ref="J94:K94"/>
    <mergeCell ref="L94:M94"/>
    <mergeCell ref="P94:Q94"/>
    <mergeCell ref="R94:S94"/>
    <mergeCell ref="T94:U94"/>
    <mergeCell ref="V94:W94"/>
    <mergeCell ref="X94:Y94"/>
    <mergeCell ref="Z94:AA94"/>
    <mergeCell ref="B93:D93"/>
    <mergeCell ref="J93:K93"/>
    <mergeCell ref="L93:M93"/>
    <mergeCell ref="P93:Q93"/>
    <mergeCell ref="R93:S93"/>
    <mergeCell ref="T93:U93"/>
    <mergeCell ref="B98:D98"/>
    <mergeCell ref="J98:K98"/>
    <mergeCell ref="L98:M98"/>
    <mergeCell ref="P98:Q98"/>
    <mergeCell ref="R98:S98"/>
    <mergeCell ref="T98:U98"/>
    <mergeCell ref="V98:W98"/>
    <mergeCell ref="X98:Y98"/>
    <mergeCell ref="Z98:AA98"/>
    <mergeCell ref="X96:Y96"/>
    <mergeCell ref="Z96:AA96"/>
    <mergeCell ref="B97:D97"/>
    <mergeCell ref="J97:K97"/>
    <mergeCell ref="L97:M97"/>
    <mergeCell ref="P97:Q97"/>
    <mergeCell ref="R97:S97"/>
    <mergeCell ref="T97:U97"/>
    <mergeCell ref="V97:W97"/>
    <mergeCell ref="X97:Y97"/>
    <mergeCell ref="V101:W101"/>
    <mergeCell ref="X101:Y101"/>
    <mergeCell ref="V99:W99"/>
    <mergeCell ref="X99:Y99"/>
    <mergeCell ref="Z99:AA99"/>
    <mergeCell ref="B100:D100"/>
    <mergeCell ref="J100:K100"/>
    <mergeCell ref="L100:M100"/>
    <mergeCell ref="P100:Q100"/>
    <mergeCell ref="R100:S100"/>
    <mergeCell ref="T100:U100"/>
    <mergeCell ref="V100:W100"/>
    <mergeCell ref="B99:D99"/>
    <mergeCell ref="J99:K99"/>
    <mergeCell ref="L99:M99"/>
    <mergeCell ref="P99:Q99"/>
    <mergeCell ref="R99:S99"/>
    <mergeCell ref="T99:U99"/>
    <mergeCell ref="V103:W103"/>
    <mergeCell ref="X103:Y103"/>
    <mergeCell ref="Z103:AA103"/>
    <mergeCell ref="B104:D104"/>
    <mergeCell ref="J104:K104"/>
    <mergeCell ref="L104:M104"/>
    <mergeCell ref="P104:Q104"/>
    <mergeCell ref="R104:S104"/>
    <mergeCell ref="T104:U104"/>
    <mergeCell ref="V104:W104"/>
    <mergeCell ref="B103:D103"/>
    <mergeCell ref="J103:K103"/>
    <mergeCell ref="L103:M103"/>
    <mergeCell ref="P103:Q103"/>
    <mergeCell ref="R103:S103"/>
    <mergeCell ref="T103:U103"/>
    <mergeCell ref="Z101:AA101"/>
    <mergeCell ref="B102:D102"/>
    <mergeCell ref="J102:K102"/>
    <mergeCell ref="L102:M102"/>
    <mergeCell ref="P102:Q102"/>
    <mergeCell ref="R102:S102"/>
    <mergeCell ref="T102:U102"/>
    <mergeCell ref="V102:W102"/>
    <mergeCell ref="X102:Y102"/>
    <mergeCell ref="Z102:AA102"/>
    <mergeCell ref="B101:D101"/>
    <mergeCell ref="J101:K101"/>
    <mergeCell ref="L101:M101"/>
    <mergeCell ref="P101:Q101"/>
    <mergeCell ref="R101:S101"/>
    <mergeCell ref="T101:U101"/>
    <mergeCell ref="AB8:AC8"/>
    <mergeCell ref="AD8:AE8"/>
    <mergeCell ref="AF8:AG8"/>
    <mergeCell ref="AB9:AC9"/>
    <mergeCell ref="AD9:AE9"/>
    <mergeCell ref="AF9:AG9"/>
    <mergeCell ref="X104:Y104"/>
    <mergeCell ref="Z104:AA104"/>
    <mergeCell ref="AB5:AC5"/>
    <mergeCell ref="AD5:AE5"/>
    <mergeCell ref="AF5:AG5"/>
    <mergeCell ref="AB6:AC6"/>
    <mergeCell ref="AD6:AE6"/>
    <mergeCell ref="AF6:AG6"/>
    <mergeCell ref="AB7:AC7"/>
    <mergeCell ref="AD7:AE7"/>
    <mergeCell ref="X100:Y100"/>
    <mergeCell ref="Z100:AA100"/>
    <mergeCell ref="Z97:AA97"/>
    <mergeCell ref="X92:Y92"/>
    <mergeCell ref="Z92:AA92"/>
    <mergeCell ref="Z89:AA89"/>
    <mergeCell ref="X84:Y84"/>
    <mergeCell ref="Z84:AA84"/>
    <mergeCell ref="Z81:AA81"/>
    <mergeCell ref="X76:Y76"/>
    <mergeCell ref="Z76:AA76"/>
    <mergeCell ref="Z73:AA73"/>
    <mergeCell ref="X68:Y68"/>
    <mergeCell ref="Z68:AA68"/>
    <mergeCell ref="Z65:AA65"/>
    <mergeCell ref="AB14:AC14"/>
    <mergeCell ref="AD14:AE14"/>
    <mergeCell ref="AF14:AG14"/>
    <mergeCell ref="AB15:AC15"/>
    <mergeCell ref="AD15:AE15"/>
    <mergeCell ref="AF15:AG15"/>
    <mergeCell ref="AB12:AC12"/>
    <mergeCell ref="AD12:AE12"/>
    <mergeCell ref="AF12:AG12"/>
    <mergeCell ref="AB13:AC13"/>
    <mergeCell ref="AD13:AE13"/>
    <mergeCell ref="AF13:AG13"/>
    <mergeCell ref="AB10:AC10"/>
    <mergeCell ref="AD10:AE10"/>
    <mergeCell ref="AF10:AG10"/>
    <mergeCell ref="AB11:AC11"/>
    <mergeCell ref="AD11:AE11"/>
    <mergeCell ref="AF11:AG11"/>
    <mergeCell ref="AB20:AC20"/>
    <mergeCell ref="AD20:AE20"/>
    <mergeCell ref="AF20:AG20"/>
    <mergeCell ref="AB21:AC21"/>
    <mergeCell ref="AD21:AE21"/>
    <mergeCell ref="AF21:AG21"/>
    <mergeCell ref="AB18:AC18"/>
    <mergeCell ref="AD18:AE18"/>
    <mergeCell ref="AF18:AG18"/>
    <mergeCell ref="AB19:AC19"/>
    <mergeCell ref="AD19:AE19"/>
    <mergeCell ref="AF19:AG19"/>
    <mergeCell ref="AB16:AC16"/>
    <mergeCell ref="AD16:AE16"/>
    <mergeCell ref="AF16:AG16"/>
    <mergeCell ref="AB17:AC17"/>
    <mergeCell ref="AD17:AE17"/>
    <mergeCell ref="AF17:AG17"/>
    <mergeCell ref="AB26:AC26"/>
    <mergeCell ref="AD26:AE26"/>
    <mergeCell ref="AF26:AG26"/>
    <mergeCell ref="AB27:AC27"/>
    <mergeCell ref="AD27:AE27"/>
    <mergeCell ref="AF27:AG27"/>
    <mergeCell ref="AB24:AC24"/>
    <mergeCell ref="AD24:AE24"/>
    <mergeCell ref="AF24:AG24"/>
    <mergeCell ref="AB25:AC25"/>
    <mergeCell ref="AD25:AE25"/>
    <mergeCell ref="AF25:AG25"/>
    <mergeCell ref="AB22:AC22"/>
    <mergeCell ref="AD22:AE22"/>
    <mergeCell ref="AF22:AG22"/>
    <mergeCell ref="AB23:AC23"/>
    <mergeCell ref="AD23:AE23"/>
    <mergeCell ref="AF23:AG23"/>
    <mergeCell ref="AB32:AC32"/>
    <mergeCell ref="AD32:AE32"/>
    <mergeCell ref="AF32:AG32"/>
    <mergeCell ref="AB33:AC33"/>
    <mergeCell ref="AD33:AE33"/>
    <mergeCell ref="AF33:AG33"/>
    <mergeCell ref="AB30:AC30"/>
    <mergeCell ref="AD30:AE30"/>
    <mergeCell ref="AF30:AG30"/>
    <mergeCell ref="AB31:AC31"/>
    <mergeCell ref="AD31:AE31"/>
    <mergeCell ref="AF31:AG31"/>
    <mergeCell ref="AB28:AC28"/>
    <mergeCell ref="AD28:AE28"/>
    <mergeCell ref="AF28:AG28"/>
    <mergeCell ref="AB29:AC29"/>
    <mergeCell ref="AD29:AE29"/>
    <mergeCell ref="AF29:AG29"/>
    <mergeCell ref="AB38:AC38"/>
    <mergeCell ref="AD38:AE38"/>
    <mergeCell ref="AF38:AG38"/>
    <mergeCell ref="AB39:AC39"/>
    <mergeCell ref="AD39:AE39"/>
    <mergeCell ref="AF39:AG39"/>
    <mergeCell ref="AB36:AC36"/>
    <mergeCell ref="AD36:AE36"/>
    <mergeCell ref="AF36:AG36"/>
    <mergeCell ref="AB37:AC37"/>
    <mergeCell ref="AD37:AE37"/>
    <mergeCell ref="AF37:AG37"/>
    <mergeCell ref="AB34:AC34"/>
    <mergeCell ref="AD34:AE34"/>
    <mergeCell ref="AF34:AG34"/>
    <mergeCell ref="AB35:AC35"/>
    <mergeCell ref="AD35:AE35"/>
    <mergeCell ref="AF35:AG35"/>
    <mergeCell ref="AB44:AC44"/>
    <mergeCell ref="AD44:AE44"/>
    <mergeCell ref="AF44:AG44"/>
    <mergeCell ref="AB45:AC45"/>
    <mergeCell ref="AD45:AE45"/>
    <mergeCell ref="AF45:AG45"/>
    <mergeCell ref="AB42:AC42"/>
    <mergeCell ref="AD42:AE42"/>
    <mergeCell ref="AF42:AG42"/>
    <mergeCell ref="AB43:AC43"/>
    <mergeCell ref="AD43:AE43"/>
    <mergeCell ref="AF43:AG43"/>
    <mergeCell ref="AB40:AC40"/>
    <mergeCell ref="AD40:AE40"/>
    <mergeCell ref="AF40:AG40"/>
    <mergeCell ref="AB41:AC41"/>
    <mergeCell ref="AD41:AE41"/>
    <mergeCell ref="AF41:AG41"/>
    <mergeCell ref="AB54:AC54"/>
    <mergeCell ref="AD54:AE54"/>
    <mergeCell ref="AF54:AG54"/>
    <mergeCell ref="AB55:AC55"/>
    <mergeCell ref="AD55:AE55"/>
    <mergeCell ref="AF55:AG55"/>
    <mergeCell ref="AB48:AC48"/>
    <mergeCell ref="AD48:AE48"/>
    <mergeCell ref="AF48:AG48"/>
    <mergeCell ref="AB49:AC49"/>
    <mergeCell ref="AD49:AE49"/>
    <mergeCell ref="AF49:AG49"/>
    <mergeCell ref="AB46:AC46"/>
    <mergeCell ref="AD46:AE46"/>
    <mergeCell ref="AF46:AG46"/>
    <mergeCell ref="AB47:AC47"/>
    <mergeCell ref="AD47:AE47"/>
    <mergeCell ref="AF47:AG47"/>
    <mergeCell ref="AB60:AC60"/>
    <mergeCell ref="AD60:AE60"/>
    <mergeCell ref="AF60:AG60"/>
    <mergeCell ref="AB61:AC61"/>
    <mergeCell ref="AD61:AE61"/>
    <mergeCell ref="AF61:AG61"/>
    <mergeCell ref="AB58:AC58"/>
    <mergeCell ref="AD58:AE58"/>
    <mergeCell ref="AF58:AG58"/>
    <mergeCell ref="AB59:AC59"/>
    <mergeCell ref="AD59:AE59"/>
    <mergeCell ref="AF59:AG59"/>
    <mergeCell ref="AB56:AC56"/>
    <mergeCell ref="AD56:AE56"/>
    <mergeCell ref="AF56:AG56"/>
    <mergeCell ref="AB57:AC57"/>
    <mergeCell ref="AD57:AE57"/>
    <mergeCell ref="AF57:AG57"/>
    <mergeCell ref="AB66:AC66"/>
    <mergeCell ref="AD66:AE66"/>
    <mergeCell ref="AF66:AG66"/>
    <mergeCell ref="AB67:AC67"/>
    <mergeCell ref="AD67:AE67"/>
    <mergeCell ref="AF67:AG67"/>
    <mergeCell ref="AB64:AC64"/>
    <mergeCell ref="AD64:AE64"/>
    <mergeCell ref="AF64:AG64"/>
    <mergeCell ref="AB65:AC65"/>
    <mergeCell ref="AD65:AE65"/>
    <mergeCell ref="AF65:AG65"/>
    <mergeCell ref="AB62:AC62"/>
    <mergeCell ref="AD62:AE62"/>
    <mergeCell ref="AF62:AG62"/>
    <mergeCell ref="AB63:AC63"/>
    <mergeCell ref="AD63:AE63"/>
    <mergeCell ref="AF63:AG63"/>
    <mergeCell ref="AB72:AC72"/>
    <mergeCell ref="AD72:AE72"/>
    <mergeCell ref="AF72:AG72"/>
    <mergeCell ref="AB73:AC73"/>
    <mergeCell ref="AD73:AE73"/>
    <mergeCell ref="AF73:AG73"/>
    <mergeCell ref="AB70:AC70"/>
    <mergeCell ref="AD70:AE70"/>
    <mergeCell ref="AF70:AG70"/>
    <mergeCell ref="AB71:AC71"/>
    <mergeCell ref="AD71:AE71"/>
    <mergeCell ref="AF71:AG71"/>
    <mergeCell ref="AB68:AC68"/>
    <mergeCell ref="AD68:AE68"/>
    <mergeCell ref="AF68:AG68"/>
    <mergeCell ref="AB69:AC69"/>
    <mergeCell ref="AD69:AE69"/>
    <mergeCell ref="AF69:AG69"/>
    <mergeCell ref="AB78:AC78"/>
    <mergeCell ref="AD78:AE78"/>
    <mergeCell ref="AF78:AG78"/>
    <mergeCell ref="AB79:AC79"/>
    <mergeCell ref="AD79:AE79"/>
    <mergeCell ref="AF79:AG79"/>
    <mergeCell ref="AB76:AC76"/>
    <mergeCell ref="AD76:AE76"/>
    <mergeCell ref="AF76:AG76"/>
    <mergeCell ref="AB77:AC77"/>
    <mergeCell ref="AD77:AE77"/>
    <mergeCell ref="AF77:AG77"/>
    <mergeCell ref="AB74:AC74"/>
    <mergeCell ref="AD74:AE74"/>
    <mergeCell ref="AF74:AG74"/>
    <mergeCell ref="AB75:AC75"/>
    <mergeCell ref="AD75:AE75"/>
    <mergeCell ref="AF75:AG75"/>
    <mergeCell ref="AB84:AC84"/>
    <mergeCell ref="AD84:AE84"/>
    <mergeCell ref="AF84:AG84"/>
    <mergeCell ref="AB85:AC85"/>
    <mergeCell ref="AD85:AE85"/>
    <mergeCell ref="AF85:AG85"/>
    <mergeCell ref="AB82:AC82"/>
    <mergeCell ref="AD82:AE82"/>
    <mergeCell ref="AF82:AG82"/>
    <mergeCell ref="AB83:AC83"/>
    <mergeCell ref="AD83:AE83"/>
    <mergeCell ref="AF83:AG83"/>
    <mergeCell ref="AB80:AC80"/>
    <mergeCell ref="AD80:AE80"/>
    <mergeCell ref="AF80:AG80"/>
    <mergeCell ref="AB81:AC81"/>
    <mergeCell ref="AD81:AE81"/>
    <mergeCell ref="AF81:AG81"/>
    <mergeCell ref="AB90:AC90"/>
    <mergeCell ref="AD90:AE90"/>
    <mergeCell ref="AF90:AG90"/>
    <mergeCell ref="AB91:AC91"/>
    <mergeCell ref="AD91:AE91"/>
    <mergeCell ref="AF91:AG91"/>
    <mergeCell ref="AB88:AC88"/>
    <mergeCell ref="AD88:AE88"/>
    <mergeCell ref="AF88:AG88"/>
    <mergeCell ref="AB89:AC89"/>
    <mergeCell ref="AD89:AE89"/>
    <mergeCell ref="AF89:AG89"/>
    <mergeCell ref="AB86:AC86"/>
    <mergeCell ref="AD86:AE86"/>
    <mergeCell ref="AF86:AG86"/>
    <mergeCell ref="AB87:AC87"/>
    <mergeCell ref="AD87:AE87"/>
    <mergeCell ref="AF87:AG87"/>
    <mergeCell ref="AB96:AC96"/>
    <mergeCell ref="AD96:AE96"/>
    <mergeCell ref="AF96:AG96"/>
    <mergeCell ref="AB97:AC97"/>
    <mergeCell ref="AD97:AE97"/>
    <mergeCell ref="AF97:AG97"/>
    <mergeCell ref="AB94:AC94"/>
    <mergeCell ref="AD94:AE94"/>
    <mergeCell ref="AF94:AG94"/>
    <mergeCell ref="AB95:AC95"/>
    <mergeCell ref="AD95:AE95"/>
    <mergeCell ref="AF95:AG95"/>
    <mergeCell ref="AB92:AC92"/>
    <mergeCell ref="AD92:AE92"/>
    <mergeCell ref="AF92:AG92"/>
    <mergeCell ref="AB93:AC93"/>
    <mergeCell ref="AD93:AE93"/>
    <mergeCell ref="AF93:AG93"/>
    <mergeCell ref="AB104:AC104"/>
    <mergeCell ref="AD104:AE104"/>
    <mergeCell ref="AF104:AG104"/>
    <mergeCell ref="AB102:AC102"/>
    <mergeCell ref="AD102:AE102"/>
    <mergeCell ref="AF102:AG102"/>
    <mergeCell ref="AB103:AC103"/>
    <mergeCell ref="AD103:AE103"/>
    <mergeCell ref="AF103:AG103"/>
    <mergeCell ref="AB100:AC100"/>
    <mergeCell ref="AD100:AE100"/>
    <mergeCell ref="AF100:AG100"/>
    <mergeCell ref="AB101:AC101"/>
    <mergeCell ref="AD101:AE101"/>
    <mergeCell ref="AF101:AG101"/>
    <mergeCell ref="AB98:AC98"/>
    <mergeCell ref="AD98:AE98"/>
    <mergeCell ref="AF98:AG98"/>
    <mergeCell ref="AB99:AC99"/>
    <mergeCell ref="AD99:AE99"/>
    <mergeCell ref="AF99:AG99"/>
  </mergeCells>
  <conditionalFormatting sqref="H5:I49 H54:I104">
    <cfRule type="expression" dxfId="1582" priority="43">
      <formula>"""Cumple"" o ""No cumple"""</formula>
    </cfRule>
  </conditionalFormatting>
  <conditionalFormatting sqref="I5:I49 I54:I104">
    <cfRule type="expression" dxfId="1581" priority="41">
      <formula>$I5="No cumple"</formula>
    </cfRule>
    <cfRule type="expression" dxfId="1580" priority="42">
      <formula>$I5="Cumple"</formula>
    </cfRule>
  </conditionalFormatting>
  <conditionalFormatting sqref="H5:H49 H54:H104">
    <cfRule type="expression" dxfId="1579" priority="37">
      <formula>$H5="No cumple"</formula>
    </cfRule>
    <cfRule type="expression" dxfId="1578" priority="38">
      <formula>$H5="Cumple"</formula>
    </cfRule>
  </conditionalFormatting>
  <conditionalFormatting sqref="L5:L6">
    <cfRule type="cellIs" dxfId="1577" priority="35" operator="lessThan">
      <formula>$L$4</formula>
    </cfRule>
    <cfRule type="cellIs" dxfId="1576" priority="36" operator="greaterThanOrEqual">
      <formula>$L$4</formula>
    </cfRule>
  </conditionalFormatting>
  <conditionalFormatting sqref="J5:K49 J54:K104">
    <cfRule type="cellIs" dxfId="1575" priority="33" operator="notBetween">
      <formula>$J$3</formula>
      <formula>$K$3</formula>
    </cfRule>
    <cfRule type="cellIs" dxfId="1574" priority="34" operator="between">
      <formula>$J$3</formula>
      <formula>$K$3</formula>
    </cfRule>
  </conditionalFormatting>
  <conditionalFormatting sqref="P5:Q49 P54:Q104">
    <cfRule type="cellIs" dxfId="1573" priority="31" operator="notBetween">
      <formula>$P$4</formula>
      <formula>$Q$4</formula>
    </cfRule>
    <cfRule type="cellIs" dxfId="1572" priority="32" operator="between">
      <formula>$P$4</formula>
      <formula>$Q$4</formula>
    </cfRule>
  </conditionalFormatting>
  <conditionalFormatting sqref="R5:S49 R54:S104">
    <cfRule type="cellIs" dxfId="1571" priority="29" operator="notBetween">
      <formula>$R$4</formula>
      <formula>$S$4</formula>
    </cfRule>
    <cfRule type="cellIs" dxfId="1570" priority="30" operator="between">
      <formula>$R$4</formula>
      <formula>$S$4</formula>
    </cfRule>
  </conditionalFormatting>
  <conditionalFormatting sqref="T5:U49 T54:U104">
    <cfRule type="cellIs" dxfId="1569" priority="27" operator="notBetween">
      <formula>$T$4</formula>
      <formula>$U$4</formula>
    </cfRule>
    <cfRule type="cellIs" dxfId="1568" priority="28" operator="between">
      <formula>$T$4</formula>
      <formula>$U$4</formula>
    </cfRule>
  </conditionalFormatting>
  <conditionalFormatting sqref="V5:W49 V54:W104">
    <cfRule type="cellIs" dxfId="1567" priority="25" operator="notBetween">
      <formula>$V$4</formula>
      <formula>$W$4</formula>
    </cfRule>
    <cfRule type="cellIs" dxfId="1566" priority="26" operator="between">
      <formula>$V$4</formula>
      <formula>$W$4</formula>
    </cfRule>
  </conditionalFormatting>
  <conditionalFormatting sqref="X5:Y49 X54:Y104">
    <cfRule type="cellIs" dxfId="1565" priority="23" operator="notBetween">
      <formula>$X$4</formula>
      <formula>$Y$4</formula>
    </cfRule>
    <cfRule type="cellIs" dxfId="1564" priority="24" operator="between">
      <formula>$X$4</formula>
      <formula>$Y$4</formula>
    </cfRule>
  </conditionalFormatting>
  <conditionalFormatting sqref="Z5:AG49 Z54:AG104">
    <cfRule type="cellIs" dxfId="1563" priority="21" operator="notBetween">
      <formula>$Z$4</formula>
      <formula>$AA$4</formula>
    </cfRule>
    <cfRule type="cellIs" dxfId="1562" priority="22" operator="between">
      <formula>$Z$4</formula>
      <formula>$AA$4</formula>
    </cfRule>
  </conditionalFormatting>
  <conditionalFormatting sqref="AK5:AK49 AK54:AK104">
    <cfRule type="cellIs" dxfId="1561" priority="15" operator="lessThanOrEqual">
      <formula>$AK$4</formula>
    </cfRule>
    <cfRule type="cellIs" dxfId="1560" priority="16" operator="greaterThan">
      <formula>$AK$4</formula>
    </cfRule>
  </conditionalFormatting>
  <conditionalFormatting sqref="L7:L49 L54:L104">
    <cfRule type="cellIs" dxfId="1559" priority="13" operator="lessThan">
      <formula>$L$4</formula>
    </cfRule>
    <cfRule type="cellIs" dxfId="1558" priority="14" operator="greaterThanOrEqual">
      <formula>$L$4</formula>
    </cfRule>
  </conditionalFormatting>
  <conditionalFormatting sqref="G5:G49">
    <cfRule type="cellIs" dxfId="1557" priority="11" operator="lessThan">
      <formula>$G$4</formula>
    </cfRule>
    <cfRule type="cellIs" dxfId="1556" priority="12" operator="greaterThanOrEqual">
      <formula>$G$4</formula>
    </cfRule>
  </conditionalFormatting>
  <conditionalFormatting sqref="AH5:AI49 AH54:AI104">
    <cfRule type="cellIs" dxfId="1555" priority="7" operator="greaterThan">
      <formula>$AH$4</formula>
    </cfRule>
    <cfRule type="cellIs" dxfId="1554" priority="8" operator="lessThanOrEqual">
      <formula>$AH$4</formula>
    </cfRule>
  </conditionalFormatting>
  <conditionalFormatting sqref="AI5:AI49 AI54:AI104">
    <cfRule type="cellIs" dxfId="1553" priority="5" operator="greaterThan">
      <formula>$AI$4</formula>
    </cfRule>
    <cfRule type="cellIs" dxfId="1552" priority="6" operator="lessThanOrEqual">
      <formula>$AI$4</formula>
    </cfRule>
  </conditionalFormatting>
  <conditionalFormatting sqref="AJ5:AJ49 AJ54:AJ104">
    <cfRule type="expression" dxfId="1551" priority="3">
      <formula>$AJ5="No cumple"</formula>
    </cfRule>
    <cfRule type="expression" dxfId="1550" priority="4">
      <formula>$AJ5="Cumple"</formula>
    </cfRule>
  </conditionalFormatting>
  <conditionalFormatting sqref="G54:G104">
    <cfRule type="cellIs" dxfId="1549" priority="1" operator="lessThan">
      <formula>$G$53</formula>
    </cfRule>
    <cfRule type="cellIs" dxfId="1548" priority="2" operator="greaterThanOrEqual">
      <formula>$G$53</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 B52:D53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S104"/>
  <sheetViews>
    <sheetView zoomScaleNormal="100" workbookViewId="0">
      <selection activeCell="B3" sqref="B3:D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241</v>
      </c>
      <c r="C3" s="99"/>
      <c r="D3" s="100"/>
      <c r="E3" s="118" t="s">
        <v>221</v>
      </c>
      <c r="F3" s="118" t="str">
        <f>VLOOKUP(B3,ESPECIFICACIONES[],2,FALSE)</f>
        <v>PEBD      PVC</v>
      </c>
      <c r="G3" s="74" t="str">
        <f>VLOOKUP(B3,ESPECIFICACIONES[],3,FALSE)</f>
        <v>No menor a 1000 ml                    No menor a 500 ml</v>
      </c>
      <c r="H3" s="107" t="str">
        <f>VLOOKUP(B3,ESPECIFICACIONES[],5,FALSE)</f>
        <v>El contenido y el envase primario no presenta huellas de coloración</v>
      </c>
      <c r="I3" s="107" t="str">
        <f>VLOOKUP(B3,ESPECIFICACIONES[],4,FALSE)</f>
        <v>Solución límpida y transparente</v>
      </c>
      <c r="J3" s="120">
        <f>VLOOKUP(B3,ESPECIFICACIONES[],6,FALSE)</f>
        <v>5</v>
      </c>
      <c r="K3" s="120">
        <f>VLOOKUP(B3,ESPECIFICACIONES[],7,FALSE)</f>
        <v>7.5</v>
      </c>
      <c r="L3" s="109" t="str">
        <f>VLOOKUP(B3,ESPECIFICACIONES[],8,FALSE)</f>
        <v>ms/cm</v>
      </c>
      <c r="M3" s="110" t="str">
        <f>VLOOKUP(B3,ESPECIFICACIONES[],9,FALSE)</f>
        <v>NA</v>
      </c>
      <c r="N3" s="63" t="str">
        <f>VLOOKUP(B3,ESPECIFICACIONES[],9,FALSE)</f>
        <v>NA</v>
      </c>
      <c r="O3" s="107" t="str">
        <f>VLOOKUP(B3,ESPECIFICACIONES[],11,FALSE)</f>
        <v>NA</v>
      </c>
      <c r="P3" s="104" t="str">
        <f>VLOOKUP(B3,ESPECIFICACIONES[],12,FALSE)</f>
        <v>% Cloruros totales</v>
      </c>
      <c r="Q3" s="104"/>
      <c r="R3" s="104" t="str">
        <f>VLOOKUP(B3,ESPECIFICACIONES[],15,FALSE)</f>
        <v>% Potasio</v>
      </c>
      <c r="S3" s="104"/>
      <c r="T3" s="104" t="str">
        <f>VLOOKUP(B3,ESPECIFICACIONES[],18,FALSE)</f>
        <v>% Sodio</v>
      </c>
      <c r="U3" s="104" t="str">
        <f>VLOOKUP(B3,ESPECIFICACIONES[],21,FALSE)</f>
        <v>% Cloruro de sodio</v>
      </c>
      <c r="V3" s="104" t="str">
        <f>VLOOKUP(B3,ESPECIFICACIONES[],21,FALSE)</f>
        <v>% Cloruro de sodio</v>
      </c>
      <c r="W3" s="104" t="str">
        <f>VLOOKUP(B3,ESPECIFICACIONES[],24,FALSE)</f>
        <v>% Cloruro de potasio</v>
      </c>
      <c r="X3" s="104" t="str">
        <f>VLOOKUP(B3,ESPECIFICACIONES[],24,FALSE)</f>
        <v>% Cloruro de potasio</v>
      </c>
      <c r="Y3" s="104"/>
      <c r="Z3" s="104" t="str">
        <f>VLOOKUP(B3,ESPECIFICACIONES[],27,FALSE)</f>
        <v>% Cloruro de calcio</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0,5 UE/ml</v>
      </c>
      <c r="AL3" s="95"/>
      <c r="AM3" s="97"/>
    </row>
    <row r="4" spans="1:45" s="49" customFormat="1" ht="27" customHeight="1" x14ac:dyDescent="0.25">
      <c r="A4" s="87"/>
      <c r="B4" s="101"/>
      <c r="C4" s="102"/>
      <c r="D4" s="103"/>
      <c r="E4" s="119"/>
      <c r="F4" s="119"/>
      <c r="G4" s="62">
        <v>1000</v>
      </c>
      <c r="H4" s="108"/>
      <c r="I4" s="108"/>
      <c r="J4" s="120"/>
      <c r="K4" s="120"/>
      <c r="L4" s="63" t="s">
        <v>8</v>
      </c>
      <c r="M4" s="63" t="s">
        <v>8</v>
      </c>
      <c r="N4" s="63" t="e">
        <f>VLOOKUP(E4,ESPECIFICACIONES[],10,FALSE)</f>
        <v>#N/A</v>
      </c>
      <c r="O4" s="108">
        <f>VLOOKUP(B3,ESPECIFICACIONES[],13,FALSE)</f>
        <v>0.94750000000000001</v>
      </c>
      <c r="P4" s="51">
        <f>VLOOKUP(B3,ESPECIFICACIONES[],13,FALSE)</f>
        <v>0.94750000000000001</v>
      </c>
      <c r="Q4" s="51">
        <f>VLOOKUP(B3,ESPECIFICACIONES[],14,FALSE)</f>
        <v>1.0507</v>
      </c>
      <c r="R4" s="52">
        <f>VLOOKUP(B3,ESPECIFICACIONES[],16,FALSE)</f>
        <v>0.93130000000000002</v>
      </c>
      <c r="S4" s="52">
        <f>VLOOKUP(B3,ESPECIFICACIONES[],17,FALSE)</f>
        <v>1.0313000000000001</v>
      </c>
      <c r="T4" s="52">
        <f>VLOOKUP(B3,ESPECIFICACIONES[],19,FALSE)</f>
        <v>0.9556</v>
      </c>
      <c r="U4" s="52">
        <f>VLOOKUP(B3,ESPECIFICACIONES[],20,FALSE)</f>
        <v>1.0472999999999999</v>
      </c>
      <c r="V4" s="52">
        <f>VLOOKUP(B3,ESPECIFICACIONES[],22,FALSE)</f>
        <v>0.95350000000000001</v>
      </c>
      <c r="W4" s="52">
        <f>VLOOKUP(B3,ESPECIFICACIONES[],23,FALSE)</f>
        <v>1.0465</v>
      </c>
      <c r="X4" s="52">
        <f>VLOOKUP(B3,ESPECIFICACIONES[],25,FALSE)</f>
        <v>0.95</v>
      </c>
      <c r="Y4" s="52">
        <f>VLOOKUP(B3,ESPECIFICACIONES[],26,FALSE)</f>
        <v>1.05</v>
      </c>
      <c r="Z4" s="52">
        <f>VLOOKUP(B3,ESPECIFICACIONES[],28,FALSE)</f>
        <v>0.90910000000000002</v>
      </c>
      <c r="AA4" s="52">
        <f>VLOOKUP(B3,ESPECIFICACIONES[],29,FALSE)</f>
        <v>1.0909</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Solución de Ringer Normal</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Solución de Ringer Normal</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Solución de Ringer Normal</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Solución de Ringer Normal</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Solución de Ringer Normal</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Solución de Ringer Normal</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Solución de Ringer Normal</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Solución de Ringer Normal</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Solución de Ringer Normal</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Solución de Ringer Normal</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Solución de Ringer Normal</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Solución de Ringer Normal</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Solución de Ringer Normal</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Solución de Ringer Normal</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Solución de Ringer Normal</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Solución de Ringer Normal</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Solución de Ringer Normal</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Solución de Ringer Normal</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Solución de Ringer Normal</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Solución de Ringer Normal</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Solución de Ringer Normal</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Solución de Ringer Normal</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Solución de Ringer Normal</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Solución de Ringer Normal</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Solución de Ringer Normal</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Solución de Ringer Normal</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Solución de Ringer Normal</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Solución de Ringer Normal</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Solución de Ringer Normal</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Solución de Ringer Normal</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Solución de Ringer Normal</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Solución de Ringer Normal</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Solución de Ringer Normal</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Solución de Ringer Normal</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Solución de Ringer Normal</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Solución de Ringer Normal</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Solución de Ringer Normal</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Solución de Ringer Normal</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Solución de Ringer Normal</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Solución de Ringer Normal</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Solución de Ringer Normal</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Solución de Ringer Normal</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Solución de Ringer Normal</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Solución de Ringer Normal</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45" ht="20.25" customHeight="1" x14ac:dyDescent="0.25">
      <c r="A49" s="65"/>
      <c r="B49" s="111" t="str">
        <f>VLOOKUP(B46,ESPECIFICACIONES[],1,FALSE)</f>
        <v>Solución de Ringer Normal</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row r="50" spans="1:45" s="46" customFormat="1" ht="14.25" customHeight="1" x14ac:dyDescent="0.2">
      <c r="A50" s="83" t="s">
        <v>212</v>
      </c>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row>
    <row r="51" spans="1:45" s="48" customFormat="1" ht="14.25" customHeight="1" x14ac:dyDescent="0.25">
      <c r="A51" s="85" t="s">
        <v>213</v>
      </c>
      <c r="B51" s="88" t="s">
        <v>214</v>
      </c>
      <c r="C51" s="88"/>
      <c r="D51" s="88"/>
      <c r="E51" s="47" t="s">
        <v>215</v>
      </c>
      <c r="F51" s="47" t="s">
        <v>224</v>
      </c>
      <c r="G51" s="47" t="s">
        <v>232</v>
      </c>
      <c r="H51" s="47" t="s">
        <v>218</v>
      </c>
      <c r="I51" s="73" t="s">
        <v>216</v>
      </c>
      <c r="J51" s="89" t="s">
        <v>217</v>
      </c>
      <c r="K51" s="90"/>
      <c r="L51" s="91" t="s">
        <v>219</v>
      </c>
      <c r="M51" s="92"/>
      <c r="N51" s="73" t="s">
        <v>225</v>
      </c>
      <c r="O51" s="73" t="s">
        <v>226</v>
      </c>
      <c r="P51" s="91" t="s">
        <v>220</v>
      </c>
      <c r="Q51" s="93"/>
      <c r="R51" s="93"/>
      <c r="S51" s="93"/>
      <c r="T51" s="93"/>
      <c r="U51" s="93"/>
      <c r="V51" s="93"/>
      <c r="W51" s="93"/>
      <c r="X51" s="93"/>
      <c r="Y51" s="93"/>
      <c r="Z51" s="93"/>
      <c r="AA51" s="93"/>
      <c r="AB51" s="93"/>
      <c r="AC51" s="93"/>
      <c r="AD51" s="93"/>
      <c r="AE51" s="93"/>
      <c r="AF51" s="93"/>
      <c r="AG51" s="92" t="s">
        <v>238</v>
      </c>
      <c r="AH51" s="88" t="s">
        <v>238</v>
      </c>
      <c r="AI51" s="88"/>
      <c r="AJ51" s="64" t="s">
        <v>239</v>
      </c>
      <c r="AK51" s="64" t="s">
        <v>240</v>
      </c>
      <c r="AL51" s="94" t="s">
        <v>222</v>
      </c>
      <c r="AM51" s="97" t="s">
        <v>223</v>
      </c>
    </row>
    <row r="52" spans="1:45" s="48" customFormat="1" ht="44.25" customHeight="1" x14ac:dyDescent="0.25">
      <c r="A52" s="86"/>
      <c r="B52" s="98" t="s">
        <v>241</v>
      </c>
      <c r="C52" s="99"/>
      <c r="D52" s="100"/>
      <c r="E52" s="118" t="s">
        <v>221</v>
      </c>
      <c r="F52" s="118" t="str">
        <f>VLOOKUP(B52,ESPECIFICACIONES[],2,FALSE)</f>
        <v>PEBD      PVC</v>
      </c>
      <c r="G52" s="74" t="str">
        <f>VLOOKUP(B52,ESPECIFICACIONES[],3,FALSE)</f>
        <v>No menor a 1000 ml                    No menor a 500 ml</v>
      </c>
      <c r="H52" s="107" t="str">
        <f>VLOOKUP(B52,ESPECIFICACIONES[],5,FALSE)</f>
        <v>El contenido y el envase primario no presenta huellas de coloración</v>
      </c>
      <c r="I52" s="107" t="str">
        <f>VLOOKUP(B52,ESPECIFICACIONES[],4,FALSE)</f>
        <v>Solución límpida y transparente</v>
      </c>
      <c r="J52" s="120">
        <f>VLOOKUP(B52,ESPECIFICACIONES[],6,FALSE)</f>
        <v>5</v>
      </c>
      <c r="K52" s="120">
        <f>VLOOKUP(B52,ESPECIFICACIONES[],7,FALSE)</f>
        <v>7.5</v>
      </c>
      <c r="L52" s="109" t="str">
        <f>VLOOKUP(B52,ESPECIFICACIONES[],8,FALSE)</f>
        <v>ms/cm</v>
      </c>
      <c r="M52" s="110" t="str">
        <f>VLOOKUP(B52,ESPECIFICACIONES[],9,FALSE)</f>
        <v>NA</v>
      </c>
      <c r="N52" s="63" t="str">
        <f>VLOOKUP(B52,ESPECIFICACIONES[],9,FALSE)</f>
        <v>NA</v>
      </c>
      <c r="O52" s="107" t="str">
        <f>VLOOKUP(B52,ESPECIFICACIONES[],11,FALSE)</f>
        <v>NA</v>
      </c>
      <c r="P52" s="104" t="str">
        <f>VLOOKUP(B52,ESPECIFICACIONES[],12,FALSE)</f>
        <v>% Cloruros totales</v>
      </c>
      <c r="Q52" s="104"/>
      <c r="R52" s="104" t="str">
        <f>VLOOKUP(B52,ESPECIFICACIONES[],15,FALSE)</f>
        <v>% Potasio</v>
      </c>
      <c r="S52" s="104"/>
      <c r="T52" s="104" t="str">
        <f>VLOOKUP(B52,ESPECIFICACIONES[],18,FALSE)</f>
        <v>% Sodio</v>
      </c>
      <c r="U52" s="104" t="str">
        <f>VLOOKUP(B52,ESPECIFICACIONES[],21,FALSE)</f>
        <v>% Cloruro de sodio</v>
      </c>
      <c r="V52" s="104" t="str">
        <f>VLOOKUP(B52,ESPECIFICACIONES[],21,FALSE)</f>
        <v>% Cloruro de sodio</v>
      </c>
      <c r="W52" s="104" t="str">
        <f>VLOOKUP(B52,ESPECIFICACIONES[],24,FALSE)</f>
        <v>% Cloruro de potasio</v>
      </c>
      <c r="X52" s="104" t="str">
        <f>VLOOKUP(B52,ESPECIFICACIONES[],24,FALSE)</f>
        <v>% Cloruro de potasio</v>
      </c>
      <c r="Y52" s="104"/>
      <c r="Z52" s="104" t="str">
        <f>VLOOKUP(B52,ESPECIFICACIONES[],27,FALSE)</f>
        <v>% Cloruro de calcio</v>
      </c>
      <c r="AA52" s="104" t="str">
        <f>VLOOKUP(B52,ESPECIFICACIONES[],30,FALSE)</f>
        <v>NA</v>
      </c>
      <c r="AB52" s="105" t="str">
        <f>VLOOKUP(B52,ESPECIFICACIONES[],30,FALSE)</f>
        <v>NA</v>
      </c>
      <c r="AC52" s="106"/>
      <c r="AD52" s="105" t="str">
        <f>VLOOKUP(B52,ESPECIFICACIONES[],33,FALSE)</f>
        <v>NA</v>
      </c>
      <c r="AE52" s="106"/>
      <c r="AF52" s="105" t="str">
        <f>VLOOKUP(B52,ESPECIFICACIONES[],36,FALSE)</f>
        <v>NA</v>
      </c>
      <c r="AG52" s="106"/>
      <c r="AH52" s="63" t="str">
        <f>VLOOKUP(B52,ESPECIFICACIONES[],39,FALSE)</f>
        <v>NA</v>
      </c>
      <c r="AI52" s="63" t="str">
        <f>VLOOKUP(B52,ESPECIFICACIONES[],40,FALSE)</f>
        <v>NA</v>
      </c>
      <c r="AJ52" s="107" t="str">
        <f>VLOOKUP(B52,ESPECIFICACIONES[],41,FALSE)</f>
        <v>Negativo al desarrollo de bacterias y hongos</v>
      </c>
      <c r="AK52" s="63" t="str">
        <f>VLOOKUP(B52,ESPECIFICACIONES[],42,FALSE)</f>
        <v>No más de 0,5 UE/ml</v>
      </c>
      <c r="AL52" s="95"/>
      <c r="AM52" s="97"/>
    </row>
    <row r="53" spans="1:45" s="49" customFormat="1" ht="27" customHeight="1" x14ac:dyDescent="0.25">
      <c r="A53" s="87"/>
      <c r="B53" s="101"/>
      <c r="C53" s="102"/>
      <c r="D53" s="103"/>
      <c r="E53" s="119"/>
      <c r="F53" s="119"/>
      <c r="G53" s="62">
        <v>500</v>
      </c>
      <c r="H53" s="108"/>
      <c r="I53" s="108"/>
      <c r="J53" s="120"/>
      <c r="K53" s="120"/>
      <c r="L53" s="63" t="s">
        <v>8</v>
      </c>
      <c r="M53" s="63" t="s">
        <v>8</v>
      </c>
      <c r="N53" s="63" t="e">
        <f>VLOOKUP(E53,ESPECIFICACIONES[],10,FALSE)</f>
        <v>#N/A</v>
      </c>
      <c r="O53" s="108">
        <f>VLOOKUP(B52,ESPECIFICACIONES[],13,FALSE)</f>
        <v>0.94750000000000001</v>
      </c>
      <c r="P53" s="51">
        <f>VLOOKUP(B52,ESPECIFICACIONES[],13,FALSE)</f>
        <v>0.94750000000000001</v>
      </c>
      <c r="Q53" s="51">
        <f>VLOOKUP(B52,ESPECIFICACIONES[],14,FALSE)</f>
        <v>1.0507</v>
      </c>
      <c r="R53" s="52">
        <f>VLOOKUP(B52,ESPECIFICACIONES[],16,FALSE)</f>
        <v>0.93130000000000002</v>
      </c>
      <c r="S53" s="52">
        <f>VLOOKUP(B52,ESPECIFICACIONES[],17,FALSE)</f>
        <v>1.0313000000000001</v>
      </c>
      <c r="T53" s="52">
        <f>VLOOKUP(B52,ESPECIFICACIONES[],19,FALSE)</f>
        <v>0.9556</v>
      </c>
      <c r="U53" s="52">
        <f>VLOOKUP(B52,ESPECIFICACIONES[],20,FALSE)</f>
        <v>1.0472999999999999</v>
      </c>
      <c r="V53" s="52">
        <f>VLOOKUP(B52,ESPECIFICACIONES[],22,FALSE)</f>
        <v>0.95350000000000001</v>
      </c>
      <c r="W53" s="52">
        <f>VLOOKUP(B52,ESPECIFICACIONES[],23,FALSE)</f>
        <v>1.0465</v>
      </c>
      <c r="X53" s="52">
        <f>VLOOKUP(B52,ESPECIFICACIONES[],25,FALSE)</f>
        <v>0.95</v>
      </c>
      <c r="Y53" s="52">
        <f>VLOOKUP(B52,ESPECIFICACIONES[],26,FALSE)</f>
        <v>1.05</v>
      </c>
      <c r="Z53" s="52">
        <f>VLOOKUP(B52,ESPECIFICACIONES[],28,FALSE)</f>
        <v>0.90910000000000002</v>
      </c>
      <c r="AA53" s="52">
        <f>VLOOKUP(B52,ESPECIFICACIONES[],29,FALSE)</f>
        <v>1.0909</v>
      </c>
      <c r="AB53" s="52" t="str">
        <f>VLOOKUP(B52,ESPECIFICACIONES[],31,FALSE)</f>
        <v>NA</v>
      </c>
      <c r="AC53" s="52" t="str">
        <f>VLOOKUP(B52,ESPECIFICACIONES[],32,FALSE)</f>
        <v>NA</v>
      </c>
      <c r="AD53" s="52" t="str">
        <f>VLOOKUP(B52,ESPECIFICACIONES[],34,FALSE)</f>
        <v>NA</v>
      </c>
      <c r="AE53" s="52" t="str">
        <f>VLOOKUP(B52,ESPECIFICACIONES[],35,FALSE)</f>
        <v>NA</v>
      </c>
      <c r="AF53" s="52" t="str">
        <f>VLOOKUP(B52,ESPECIFICACIONES[],37,FALSE)</f>
        <v>NA</v>
      </c>
      <c r="AG53" s="52" t="str">
        <f>VLOOKUP(B52,ESPECIFICACIONES[],38,FALSE)</f>
        <v>NA</v>
      </c>
      <c r="AH53" s="67" t="s">
        <v>8</v>
      </c>
      <c r="AI53" s="67" t="s">
        <v>8</v>
      </c>
      <c r="AJ53" s="108" t="e">
        <f>VLOOKUP(C53,ESPECIFICACIONES[],40,FALSE)</f>
        <v>#N/A</v>
      </c>
      <c r="AK53" s="66">
        <v>0.5</v>
      </c>
      <c r="AL53" s="96"/>
      <c r="AM53" s="97"/>
      <c r="AS53" s="50"/>
    </row>
    <row r="54" spans="1:45" ht="20.25" customHeight="1" x14ac:dyDescent="0.25">
      <c r="A54" s="65"/>
      <c r="B54" s="111" t="str">
        <f>VLOOKUP(B47,ESPECIFICACIONES[],1,FALSE)</f>
        <v>Solución de Ringer Normal</v>
      </c>
      <c r="C54" s="112"/>
      <c r="D54" s="113"/>
      <c r="E54" s="65"/>
      <c r="F54" s="65"/>
      <c r="G54" s="65" t="s">
        <v>8</v>
      </c>
      <c r="H54" s="65" t="s">
        <v>8</v>
      </c>
      <c r="I54" s="65" t="s">
        <v>8</v>
      </c>
      <c r="J54" s="114" t="s">
        <v>8</v>
      </c>
      <c r="K54" s="115"/>
      <c r="L54" s="114"/>
      <c r="M54" s="115"/>
      <c r="N54" s="65"/>
      <c r="O54" s="65"/>
      <c r="P54" s="116" t="s">
        <v>8</v>
      </c>
      <c r="Q54" s="117"/>
      <c r="R54" s="116"/>
      <c r="S54" s="117"/>
      <c r="T54" s="116"/>
      <c r="U54" s="117"/>
      <c r="V54" s="116"/>
      <c r="W54" s="117"/>
      <c r="X54" s="116"/>
      <c r="Y54" s="117"/>
      <c r="Z54" s="116"/>
      <c r="AA54" s="117"/>
      <c r="AB54" s="116"/>
      <c r="AC54" s="117"/>
      <c r="AD54" s="116"/>
      <c r="AE54" s="117"/>
      <c r="AF54" s="116"/>
      <c r="AG54" s="117"/>
      <c r="AH54" s="65"/>
      <c r="AI54" s="65"/>
      <c r="AJ54" s="65" t="s">
        <v>8</v>
      </c>
      <c r="AK54" s="71"/>
      <c r="AL54" s="65"/>
      <c r="AM54" s="65"/>
    </row>
    <row r="55" spans="1:45" ht="20.25" customHeight="1" x14ac:dyDescent="0.25">
      <c r="A55" s="65"/>
      <c r="B55" s="111" t="str">
        <f>VLOOKUP(B48,ESPECIFICACIONES[],1,FALSE)</f>
        <v>Solución de Ringer Normal</v>
      </c>
      <c r="C55" s="112"/>
      <c r="D55" s="113"/>
      <c r="E55" s="65"/>
      <c r="F55" s="65"/>
      <c r="G55" s="65"/>
      <c r="H55" s="65"/>
      <c r="I55" s="65" t="s">
        <v>8</v>
      </c>
      <c r="J55" s="114"/>
      <c r="K55" s="115"/>
      <c r="L55" s="114"/>
      <c r="M55" s="115"/>
      <c r="N55" s="65"/>
      <c r="O55" s="65"/>
      <c r="P55" s="116"/>
      <c r="Q55" s="117"/>
      <c r="R55" s="116"/>
      <c r="S55" s="117"/>
      <c r="T55" s="116"/>
      <c r="U55" s="117"/>
      <c r="V55" s="116"/>
      <c r="W55" s="117"/>
      <c r="X55" s="116"/>
      <c r="Y55" s="117"/>
      <c r="Z55" s="116"/>
      <c r="AA55" s="117"/>
      <c r="AB55" s="116"/>
      <c r="AC55" s="117"/>
      <c r="AD55" s="116"/>
      <c r="AE55" s="117"/>
      <c r="AF55" s="116"/>
      <c r="AG55" s="117"/>
      <c r="AH55" s="65"/>
      <c r="AI55" s="65"/>
      <c r="AJ55" s="65"/>
      <c r="AK55" s="71"/>
      <c r="AL55" s="65"/>
      <c r="AM55" s="65"/>
    </row>
    <row r="56" spans="1:45" ht="20.25" customHeight="1" x14ac:dyDescent="0.25">
      <c r="A56" s="65"/>
      <c r="B56" s="111" t="str">
        <f>VLOOKUP(B49,ESPECIFICACIONES[],1,FALSE)</f>
        <v>Solución de Ringer Normal</v>
      </c>
      <c r="C56" s="112"/>
      <c r="D56" s="113"/>
      <c r="E56" s="65"/>
      <c r="F56" s="65"/>
      <c r="G56" s="65"/>
      <c r="H56" s="65"/>
      <c r="I56" s="65" t="s">
        <v>8</v>
      </c>
      <c r="J56" s="114"/>
      <c r="K56" s="115"/>
      <c r="L56" s="114"/>
      <c r="M56" s="115"/>
      <c r="N56" s="65"/>
      <c r="O56" s="65"/>
      <c r="P56" s="116"/>
      <c r="Q56" s="117"/>
      <c r="R56" s="116"/>
      <c r="S56" s="117"/>
      <c r="T56" s="116"/>
      <c r="U56" s="117"/>
      <c r="V56" s="116"/>
      <c r="W56" s="117"/>
      <c r="X56" s="116"/>
      <c r="Y56" s="117"/>
      <c r="Z56" s="116"/>
      <c r="AA56" s="117"/>
      <c r="AB56" s="116"/>
      <c r="AC56" s="117"/>
      <c r="AD56" s="116"/>
      <c r="AE56" s="117"/>
      <c r="AF56" s="116"/>
      <c r="AG56" s="117"/>
      <c r="AH56" s="65"/>
      <c r="AI56" s="65"/>
      <c r="AJ56" s="65"/>
      <c r="AK56" s="71"/>
      <c r="AL56" s="65"/>
      <c r="AM56" s="65"/>
    </row>
    <row r="57" spans="1:45" ht="20.25" customHeight="1" x14ac:dyDescent="0.25">
      <c r="A57" s="65"/>
      <c r="B57" s="111" t="str">
        <f>VLOOKUP(B54,ESPECIFICACIONES[],1,FALSE)</f>
        <v>Solución de Ringer Normal</v>
      </c>
      <c r="C57" s="112"/>
      <c r="D57" s="113"/>
      <c r="E57" s="65"/>
      <c r="F57" s="65"/>
      <c r="G57" s="65"/>
      <c r="H57" s="65"/>
      <c r="I57" s="65" t="s">
        <v>8</v>
      </c>
      <c r="J57" s="114"/>
      <c r="K57" s="115"/>
      <c r="L57" s="114"/>
      <c r="M57" s="115"/>
      <c r="N57" s="65"/>
      <c r="O57" s="65"/>
      <c r="P57" s="116"/>
      <c r="Q57" s="117"/>
      <c r="R57" s="116"/>
      <c r="S57" s="117"/>
      <c r="T57" s="116"/>
      <c r="U57" s="117"/>
      <c r="V57" s="116"/>
      <c r="W57" s="117"/>
      <c r="X57" s="116"/>
      <c r="Y57" s="117"/>
      <c r="Z57" s="116"/>
      <c r="AA57" s="117"/>
      <c r="AB57" s="116"/>
      <c r="AC57" s="117"/>
      <c r="AD57" s="116"/>
      <c r="AE57" s="117"/>
      <c r="AF57" s="116"/>
      <c r="AG57" s="117"/>
      <c r="AH57" s="65"/>
      <c r="AI57" s="65"/>
      <c r="AJ57" s="65"/>
      <c r="AK57" s="71"/>
      <c r="AL57" s="65"/>
      <c r="AM57" s="65"/>
    </row>
    <row r="58" spans="1:45" ht="20.25" customHeight="1" x14ac:dyDescent="0.25">
      <c r="A58" s="65"/>
      <c r="B58" s="111" t="str">
        <f>VLOOKUP(B55,ESPECIFICACIONES[],1,FALSE)</f>
        <v>Solución de Ringer Normal</v>
      </c>
      <c r="C58" s="112"/>
      <c r="D58" s="113"/>
      <c r="E58" s="65"/>
      <c r="F58" s="65"/>
      <c r="G58" s="65"/>
      <c r="H58" s="65"/>
      <c r="I58" s="65" t="s">
        <v>8</v>
      </c>
      <c r="J58" s="114"/>
      <c r="K58" s="115"/>
      <c r="L58" s="114"/>
      <c r="M58" s="115"/>
      <c r="N58" s="65"/>
      <c r="O58" s="65"/>
      <c r="P58" s="116"/>
      <c r="Q58" s="117"/>
      <c r="R58" s="116"/>
      <c r="S58" s="117"/>
      <c r="T58" s="116"/>
      <c r="U58" s="117"/>
      <c r="V58" s="116"/>
      <c r="W58" s="117"/>
      <c r="X58" s="116"/>
      <c r="Y58" s="117"/>
      <c r="Z58" s="116"/>
      <c r="AA58" s="117"/>
      <c r="AB58" s="116"/>
      <c r="AC58" s="117"/>
      <c r="AD58" s="116"/>
      <c r="AE58" s="117"/>
      <c r="AF58" s="116"/>
      <c r="AG58" s="117"/>
      <c r="AH58" s="65"/>
      <c r="AI58" s="65"/>
      <c r="AJ58" s="65"/>
      <c r="AK58" s="71"/>
      <c r="AL58" s="65"/>
      <c r="AM58" s="65"/>
    </row>
    <row r="59" spans="1:45" ht="20.25" customHeight="1" x14ac:dyDescent="0.25">
      <c r="A59" s="65"/>
      <c r="B59" s="111" t="str">
        <f>VLOOKUP(B56,ESPECIFICACIONES[],1,FALSE)</f>
        <v>Solución de Ringer Normal</v>
      </c>
      <c r="C59" s="112"/>
      <c r="D59" s="113"/>
      <c r="E59" s="65"/>
      <c r="F59" s="65"/>
      <c r="G59" s="65"/>
      <c r="H59" s="65"/>
      <c r="I59" s="65" t="s">
        <v>8</v>
      </c>
      <c r="J59" s="114"/>
      <c r="K59" s="115"/>
      <c r="L59" s="114"/>
      <c r="M59" s="115"/>
      <c r="N59" s="65"/>
      <c r="O59" s="65"/>
      <c r="P59" s="116"/>
      <c r="Q59" s="117"/>
      <c r="R59" s="116"/>
      <c r="S59" s="117"/>
      <c r="T59" s="116"/>
      <c r="U59" s="117"/>
      <c r="V59" s="116"/>
      <c r="W59" s="117"/>
      <c r="X59" s="116"/>
      <c r="Y59" s="117"/>
      <c r="Z59" s="116"/>
      <c r="AA59" s="117"/>
      <c r="AB59" s="116"/>
      <c r="AC59" s="117"/>
      <c r="AD59" s="116"/>
      <c r="AE59" s="117"/>
      <c r="AF59" s="116"/>
      <c r="AG59" s="117"/>
      <c r="AH59" s="65"/>
      <c r="AI59" s="65"/>
      <c r="AJ59" s="65"/>
      <c r="AK59" s="71"/>
      <c r="AL59" s="65"/>
      <c r="AM59" s="65"/>
    </row>
    <row r="60" spans="1:45" ht="20.25" customHeight="1" x14ac:dyDescent="0.25">
      <c r="A60" s="65"/>
      <c r="B60" s="111" t="str">
        <f>VLOOKUP(B57,ESPECIFICACIONES[],1,FALSE)</f>
        <v>Solución de Ringer Normal</v>
      </c>
      <c r="C60" s="112"/>
      <c r="D60" s="113"/>
      <c r="E60" s="65"/>
      <c r="F60" s="65"/>
      <c r="G60" s="65"/>
      <c r="H60" s="65"/>
      <c r="I60" s="65" t="s">
        <v>8</v>
      </c>
      <c r="J60" s="114"/>
      <c r="K60" s="115"/>
      <c r="L60" s="114"/>
      <c r="M60" s="115"/>
      <c r="N60" s="65"/>
      <c r="O60" s="65"/>
      <c r="P60" s="116"/>
      <c r="Q60" s="117"/>
      <c r="R60" s="116"/>
      <c r="S60" s="117"/>
      <c r="T60" s="116"/>
      <c r="U60" s="117"/>
      <c r="V60" s="116"/>
      <c r="W60" s="117"/>
      <c r="X60" s="116"/>
      <c r="Y60" s="117"/>
      <c r="Z60" s="116"/>
      <c r="AA60" s="117"/>
      <c r="AB60" s="116"/>
      <c r="AC60" s="117"/>
      <c r="AD60" s="116"/>
      <c r="AE60" s="117"/>
      <c r="AF60" s="116"/>
      <c r="AG60" s="117"/>
      <c r="AH60" s="65"/>
      <c r="AI60" s="65"/>
      <c r="AJ60" s="65"/>
      <c r="AK60" s="71"/>
      <c r="AL60" s="65"/>
      <c r="AM60" s="65"/>
    </row>
    <row r="61" spans="1:45" ht="20.25" customHeight="1" x14ac:dyDescent="0.25">
      <c r="A61" s="65"/>
      <c r="B61" s="111" t="str">
        <f>VLOOKUP(B58,ESPECIFICACIONES[],1,FALSE)</f>
        <v>Solución de Ringer Normal</v>
      </c>
      <c r="C61" s="112"/>
      <c r="D61" s="113"/>
      <c r="E61" s="65"/>
      <c r="F61" s="65"/>
      <c r="G61" s="65"/>
      <c r="H61" s="65"/>
      <c r="I61" s="65" t="s">
        <v>8</v>
      </c>
      <c r="J61" s="114"/>
      <c r="K61" s="115"/>
      <c r="L61" s="114"/>
      <c r="M61" s="115"/>
      <c r="N61" s="65"/>
      <c r="O61" s="65"/>
      <c r="P61" s="116"/>
      <c r="Q61" s="117"/>
      <c r="R61" s="116"/>
      <c r="S61" s="117"/>
      <c r="T61" s="116"/>
      <c r="U61" s="117"/>
      <c r="V61" s="116"/>
      <c r="W61" s="117"/>
      <c r="X61" s="116"/>
      <c r="Y61" s="117"/>
      <c r="Z61" s="116"/>
      <c r="AA61" s="117"/>
      <c r="AB61" s="116"/>
      <c r="AC61" s="117"/>
      <c r="AD61" s="116"/>
      <c r="AE61" s="117"/>
      <c r="AF61" s="116"/>
      <c r="AG61" s="117"/>
      <c r="AH61" s="65"/>
      <c r="AI61" s="65"/>
      <c r="AJ61" s="65"/>
      <c r="AK61" s="71"/>
      <c r="AL61" s="65"/>
      <c r="AM61" s="65"/>
    </row>
    <row r="62" spans="1:45" ht="20.25" customHeight="1" x14ac:dyDescent="0.25">
      <c r="A62" s="65"/>
      <c r="B62" s="111" t="str">
        <f>VLOOKUP(B59,ESPECIFICACIONES[],1,FALSE)</f>
        <v>Solución de Ringer Normal</v>
      </c>
      <c r="C62" s="112"/>
      <c r="D62" s="113"/>
      <c r="E62" s="65"/>
      <c r="F62" s="65"/>
      <c r="G62" s="65"/>
      <c r="H62" s="65"/>
      <c r="I62" s="65" t="s">
        <v>8</v>
      </c>
      <c r="J62" s="114"/>
      <c r="K62" s="115"/>
      <c r="L62" s="114"/>
      <c r="M62" s="115"/>
      <c r="N62" s="65"/>
      <c r="O62" s="65"/>
      <c r="P62" s="116"/>
      <c r="Q62" s="117"/>
      <c r="R62" s="116"/>
      <c r="S62" s="117"/>
      <c r="T62" s="116"/>
      <c r="U62" s="117"/>
      <c r="V62" s="116"/>
      <c r="W62" s="117"/>
      <c r="X62" s="116"/>
      <c r="Y62" s="117"/>
      <c r="Z62" s="116"/>
      <c r="AA62" s="117"/>
      <c r="AB62" s="116"/>
      <c r="AC62" s="117"/>
      <c r="AD62" s="116"/>
      <c r="AE62" s="117"/>
      <c r="AF62" s="116"/>
      <c r="AG62" s="117"/>
      <c r="AH62" s="65"/>
      <c r="AI62" s="65"/>
      <c r="AJ62" s="65"/>
      <c r="AK62" s="71"/>
      <c r="AL62" s="65"/>
      <c r="AM62" s="65"/>
    </row>
    <row r="63" spans="1:45" ht="20.25" customHeight="1" x14ac:dyDescent="0.25">
      <c r="A63" s="65"/>
      <c r="B63" s="111" t="str">
        <f>VLOOKUP(B60,ESPECIFICACIONES[],1,FALSE)</f>
        <v>Solución de Ringer Normal</v>
      </c>
      <c r="C63" s="112"/>
      <c r="D63" s="113"/>
      <c r="E63" s="65"/>
      <c r="F63" s="65"/>
      <c r="G63" s="65"/>
      <c r="H63" s="65"/>
      <c r="I63" s="65" t="s">
        <v>8</v>
      </c>
      <c r="J63" s="114"/>
      <c r="K63" s="115"/>
      <c r="L63" s="114"/>
      <c r="M63" s="115"/>
      <c r="N63" s="65"/>
      <c r="O63" s="65"/>
      <c r="P63" s="116"/>
      <c r="Q63" s="117"/>
      <c r="R63" s="116"/>
      <c r="S63" s="117"/>
      <c r="T63" s="116"/>
      <c r="U63" s="117"/>
      <c r="V63" s="116"/>
      <c r="W63" s="117"/>
      <c r="X63" s="116"/>
      <c r="Y63" s="117"/>
      <c r="Z63" s="116"/>
      <c r="AA63" s="117"/>
      <c r="AB63" s="116"/>
      <c r="AC63" s="117"/>
      <c r="AD63" s="116"/>
      <c r="AE63" s="117"/>
      <c r="AF63" s="116"/>
      <c r="AG63" s="117"/>
      <c r="AH63" s="65"/>
      <c r="AI63" s="65"/>
      <c r="AJ63" s="65"/>
      <c r="AK63" s="71"/>
      <c r="AL63" s="65"/>
      <c r="AM63" s="65"/>
    </row>
    <row r="64" spans="1:45" ht="20.25" customHeight="1" x14ac:dyDescent="0.25">
      <c r="A64" s="65"/>
      <c r="B64" s="111" t="str">
        <f>VLOOKUP(B61,ESPECIFICACIONES[],1,FALSE)</f>
        <v>Solución de Ringer Normal</v>
      </c>
      <c r="C64" s="112"/>
      <c r="D64" s="113"/>
      <c r="E64" s="65"/>
      <c r="F64" s="65"/>
      <c r="G64" s="65"/>
      <c r="H64" s="65"/>
      <c r="I64" s="65" t="s">
        <v>8</v>
      </c>
      <c r="J64" s="114"/>
      <c r="K64" s="115"/>
      <c r="L64" s="114"/>
      <c r="M64" s="115"/>
      <c r="N64" s="65"/>
      <c r="O64" s="65"/>
      <c r="P64" s="116"/>
      <c r="Q64" s="117"/>
      <c r="R64" s="116"/>
      <c r="S64" s="117"/>
      <c r="T64" s="116"/>
      <c r="U64" s="117"/>
      <c r="V64" s="116"/>
      <c r="W64" s="117"/>
      <c r="X64" s="116"/>
      <c r="Y64" s="117"/>
      <c r="Z64" s="116"/>
      <c r="AA64" s="117"/>
      <c r="AB64" s="116"/>
      <c r="AC64" s="117"/>
      <c r="AD64" s="116"/>
      <c r="AE64" s="117"/>
      <c r="AF64" s="116"/>
      <c r="AG64" s="117"/>
      <c r="AH64" s="65"/>
      <c r="AI64" s="65"/>
      <c r="AJ64" s="65"/>
      <c r="AK64" s="71"/>
      <c r="AL64" s="65"/>
      <c r="AM64" s="65"/>
    </row>
    <row r="65" spans="1:39" ht="20.25" customHeight="1" x14ac:dyDescent="0.25">
      <c r="A65" s="65"/>
      <c r="B65" s="111" t="str">
        <f>VLOOKUP(B62,ESPECIFICACIONES[],1,FALSE)</f>
        <v>Solución de Ringer Normal</v>
      </c>
      <c r="C65" s="112"/>
      <c r="D65" s="113"/>
      <c r="E65" s="65"/>
      <c r="F65" s="65"/>
      <c r="G65" s="65"/>
      <c r="H65" s="65"/>
      <c r="I65" s="65" t="s">
        <v>8</v>
      </c>
      <c r="J65" s="114"/>
      <c r="K65" s="115"/>
      <c r="L65" s="114"/>
      <c r="M65" s="115"/>
      <c r="N65" s="65"/>
      <c r="O65" s="65"/>
      <c r="P65" s="116"/>
      <c r="Q65" s="117"/>
      <c r="R65" s="116"/>
      <c r="S65" s="117"/>
      <c r="T65" s="116"/>
      <c r="U65" s="117"/>
      <c r="V65" s="116"/>
      <c r="W65" s="117"/>
      <c r="X65" s="116"/>
      <c r="Y65" s="117"/>
      <c r="Z65" s="116"/>
      <c r="AA65" s="117"/>
      <c r="AB65" s="116"/>
      <c r="AC65" s="117"/>
      <c r="AD65" s="116"/>
      <c r="AE65" s="117"/>
      <c r="AF65" s="116"/>
      <c r="AG65" s="117"/>
      <c r="AH65" s="65"/>
      <c r="AI65" s="65"/>
      <c r="AJ65" s="65"/>
      <c r="AK65" s="71"/>
      <c r="AL65" s="65"/>
      <c r="AM65" s="65"/>
    </row>
    <row r="66" spans="1:39" ht="20.25" customHeight="1" x14ac:dyDescent="0.25">
      <c r="A66" s="65"/>
      <c r="B66" s="111" t="str">
        <f>VLOOKUP(B63,ESPECIFICACIONES[],1,FALSE)</f>
        <v>Solución de Ringer Normal</v>
      </c>
      <c r="C66" s="112"/>
      <c r="D66" s="113"/>
      <c r="E66" s="65"/>
      <c r="F66" s="65"/>
      <c r="G66" s="65"/>
      <c r="H66" s="65"/>
      <c r="I66" s="65" t="s">
        <v>8</v>
      </c>
      <c r="J66" s="114"/>
      <c r="K66" s="115"/>
      <c r="L66" s="114"/>
      <c r="M66" s="115"/>
      <c r="N66" s="65"/>
      <c r="O66" s="65"/>
      <c r="P66" s="116"/>
      <c r="Q66" s="117"/>
      <c r="R66" s="116"/>
      <c r="S66" s="117"/>
      <c r="T66" s="116"/>
      <c r="U66" s="117"/>
      <c r="V66" s="116"/>
      <c r="W66" s="117"/>
      <c r="X66" s="116"/>
      <c r="Y66" s="117"/>
      <c r="Z66" s="116"/>
      <c r="AA66" s="117"/>
      <c r="AB66" s="116"/>
      <c r="AC66" s="117"/>
      <c r="AD66" s="116"/>
      <c r="AE66" s="117"/>
      <c r="AF66" s="116"/>
      <c r="AG66" s="117"/>
      <c r="AH66" s="65"/>
      <c r="AI66" s="65"/>
      <c r="AJ66" s="65"/>
      <c r="AK66" s="71"/>
      <c r="AL66" s="65"/>
      <c r="AM66" s="65"/>
    </row>
    <row r="67" spans="1:39" ht="20.25" customHeight="1" x14ac:dyDescent="0.25">
      <c r="A67" s="65"/>
      <c r="B67" s="111" t="str">
        <f>VLOOKUP(B64,ESPECIFICACIONES[],1,FALSE)</f>
        <v>Solución de Ringer Normal</v>
      </c>
      <c r="C67" s="112"/>
      <c r="D67" s="113"/>
      <c r="E67" s="65"/>
      <c r="F67" s="65"/>
      <c r="G67" s="65"/>
      <c r="H67" s="65"/>
      <c r="I67" s="65" t="s">
        <v>8</v>
      </c>
      <c r="J67" s="114"/>
      <c r="K67" s="115"/>
      <c r="L67" s="114"/>
      <c r="M67" s="115"/>
      <c r="N67" s="65"/>
      <c r="O67" s="65"/>
      <c r="P67" s="116"/>
      <c r="Q67" s="117"/>
      <c r="R67" s="116"/>
      <c r="S67" s="117"/>
      <c r="T67" s="116"/>
      <c r="U67" s="117"/>
      <c r="V67" s="116"/>
      <c r="W67" s="117"/>
      <c r="X67" s="116"/>
      <c r="Y67" s="117"/>
      <c r="Z67" s="116"/>
      <c r="AA67" s="117"/>
      <c r="AB67" s="116"/>
      <c r="AC67" s="117"/>
      <c r="AD67" s="116"/>
      <c r="AE67" s="117"/>
      <c r="AF67" s="116"/>
      <c r="AG67" s="117"/>
      <c r="AH67" s="65"/>
      <c r="AI67" s="65"/>
      <c r="AJ67" s="65"/>
      <c r="AK67" s="71"/>
      <c r="AL67" s="65"/>
      <c r="AM67" s="65"/>
    </row>
    <row r="68" spans="1:39" ht="20.25" customHeight="1" x14ac:dyDescent="0.25">
      <c r="A68" s="65"/>
      <c r="B68" s="111" t="str">
        <f>VLOOKUP(B65,ESPECIFICACIONES[],1,FALSE)</f>
        <v>Solución de Ringer Normal</v>
      </c>
      <c r="C68" s="112"/>
      <c r="D68" s="113"/>
      <c r="E68" s="65"/>
      <c r="F68" s="65"/>
      <c r="G68" s="65"/>
      <c r="H68" s="65"/>
      <c r="I68" s="65" t="s">
        <v>8</v>
      </c>
      <c r="J68" s="114"/>
      <c r="K68" s="115"/>
      <c r="L68" s="114"/>
      <c r="M68" s="115"/>
      <c r="N68" s="65"/>
      <c r="O68" s="65"/>
      <c r="P68" s="116"/>
      <c r="Q68" s="117"/>
      <c r="R68" s="116"/>
      <c r="S68" s="117"/>
      <c r="T68" s="116"/>
      <c r="U68" s="117"/>
      <c r="V68" s="116"/>
      <c r="W68" s="117"/>
      <c r="X68" s="116"/>
      <c r="Y68" s="117"/>
      <c r="Z68" s="116"/>
      <c r="AA68" s="117"/>
      <c r="AB68" s="116"/>
      <c r="AC68" s="117"/>
      <c r="AD68" s="116"/>
      <c r="AE68" s="117"/>
      <c r="AF68" s="116"/>
      <c r="AG68" s="117"/>
      <c r="AH68" s="65"/>
      <c r="AI68" s="65"/>
      <c r="AJ68" s="65"/>
      <c r="AK68" s="71"/>
      <c r="AL68" s="65"/>
      <c r="AM68" s="65"/>
    </row>
    <row r="69" spans="1:39" ht="20.25" customHeight="1" x14ac:dyDescent="0.25">
      <c r="A69" s="65"/>
      <c r="B69" s="111" t="str">
        <f>VLOOKUP(B66,ESPECIFICACIONES[],1,FALSE)</f>
        <v>Solución de Ringer Normal</v>
      </c>
      <c r="C69" s="112"/>
      <c r="D69" s="113"/>
      <c r="E69" s="65"/>
      <c r="F69" s="65"/>
      <c r="G69" s="65"/>
      <c r="H69" s="65"/>
      <c r="I69" s="65" t="s">
        <v>8</v>
      </c>
      <c r="J69" s="114"/>
      <c r="K69" s="115"/>
      <c r="L69" s="114"/>
      <c r="M69" s="115"/>
      <c r="N69" s="65"/>
      <c r="O69" s="65"/>
      <c r="P69" s="116"/>
      <c r="Q69" s="117"/>
      <c r="R69" s="116"/>
      <c r="S69" s="117"/>
      <c r="T69" s="116"/>
      <c r="U69" s="117"/>
      <c r="V69" s="116"/>
      <c r="W69" s="117"/>
      <c r="X69" s="116"/>
      <c r="Y69" s="117"/>
      <c r="Z69" s="116"/>
      <c r="AA69" s="117"/>
      <c r="AB69" s="116"/>
      <c r="AC69" s="117"/>
      <c r="AD69" s="116"/>
      <c r="AE69" s="117"/>
      <c r="AF69" s="116"/>
      <c r="AG69" s="117"/>
      <c r="AH69" s="65"/>
      <c r="AI69" s="65"/>
      <c r="AJ69" s="65"/>
      <c r="AK69" s="71"/>
      <c r="AL69" s="65"/>
      <c r="AM69" s="65"/>
    </row>
    <row r="70" spans="1:39" ht="20.25" customHeight="1" x14ac:dyDescent="0.25">
      <c r="A70" s="65"/>
      <c r="B70" s="111" t="str">
        <f>VLOOKUP(B67,ESPECIFICACIONES[],1,FALSE)</f>
        <v>Solución de Ringer Normal</v>
      </c>
      <c r="C70" s="112"/>
      <c r="D70" s="113"/>
      <c r="E70" s="65"/>
      <c r="F70" s="65"/>
      <c r="G70" s="65"/>
      <c r="H70" s="65"/>
      <c r="I70" s="65" t="s">
        <v>8</v>
      </c>
      <c r="J70" s="114"/>
      <c r="K70" s="115"/>
      <c r="L70" s="114"/>
      <c r="M70" s="115"/>
      <c r="N70" s="65"/>
      <c r="O70" s="65"/>
      <c r="P70" s="116"/>
      <c r="Q70" s="117"/>
      <c r="R70" s="116"/>
      <c r="S70" s="117"/>
      <c r="T70" s="116"/>
      <c r="U70" s="117"/>
      <c r="V70" s="116"/>
      <c r="W70" s="117"/>
      <c r="X70" s="116"/>
      <c r="Y70" s="117"/>
      <c r="Z70" s="116"/>
      <c r="AA70" s="117"/>
      <c r="AB70" s="116"/>
      <c r="AC70" s="117"/>
      <c r="AD70" s="116"/>
      <c r="AE70" s="117"/>
      <c r="AF70" s="116"/>
      <c r="AG70" s="117"/>
      <c r="AH70" s="65"/>
      <c r="AI70" s="65"/>
      <c r="AJ70" s="65"/>
      <c r="AK70" s="71"/>
      <c r="AL70" s="65"/>
      <c r="AM70" s="65"/>
    </row>
    <row r="71" spans="1:39" ht="20.25" customHeight="1" x14ac:dyDescent="0.25">
      <c r="A71" s="65"/>
      <c r="B71" s="111" t="str">
        <f>VLOOKUP(B68,ESPECIFICACIONES[],1,FALSE)</f>
        <v>Solución de Ringer Normal</v>
      </c>
      <c r="C71" s="112"/>
      <c r="D71" s="113"/>
      <c r="E71" s="65"/>
      <c r="F71" s="65"/>
      <c r="G71" s="65"/>
      <c r="H71" s="65"/>
      <c r="I71" s="65" t="s">
        <v>8</v>
      </c>
      <c r="J71" s="114"/>
      <c r="K71" s="115"/>
      <c r="L71" s="114"/>
      <c r="M71" s="115"/>
      <c r="N71" s="65"/>
      <c r="O71" s="65"/>
      <c r="P71" s="116"/>
      <c r="Q71" s="117"/>
      <c r="R71" s="116"/>
      <c r="S71" s="117"/>
      <c r="T71" s="116"/>
      <c r="U71" s="117"/>
      <c r="V71" s="116"/>
      <c r="W71" s="117"/>
      <c r="X71" s="116"/>
      <c r="Y71" s="117"/>
      <c r="Z71" s="116"/>
      <c r="AA71" s="117"/>
      <c r="AB71" s="116"/>
      <c r="AC71" s="117"/>
      <c r="AD71" s="116"/>
      <c r="AE71" s="117"/>
      <c r="AF71" s="116"/>
      <c r="AG71" s="117"/>
      <c r="AH71" s="65"/>
      <c r="AI71" s="65"/>
      <c r="AJ71" s="65"/>
      <c r="AK71" s="71"/>
      <c r="AL71" s="65"/>
      <c r="AM71" s="65"/>
    </row>
    <row r="72" spans="1:39" ht="20.25" customHeight="1" x14ac:dyDescent="0.25">
      <c r="A72" s="65"/>
      <c r="B72" s="111" t="str">
        <f>VLOOKUP(B69,ESPECIFICACIONES[],1,FALSE)</f>
        <v>Solución de Ringer Normal</v>
      </c>
      <c r="C72" s="112"/>
      <c r="D72" s="113"/>
      <c r="E72" s="65"/>
      <c r="F72" s="65"/>
      <c r="G72" s="65"/>
      <c r="H72" s="65"/>
      <c r="I72" s="65" t="s">
        <v>8</v>
      </c>
      <c r="J72" s="114"/>
      <c r="K72" s="115"/>
      <c r="L72" s="114"/>
      <c r="M72" s="115"/>
      <c r="N72" s="65"/>
      <c r="O72" s="65"/>
      <c r="P72" s="116"/>
      <c r="Q72" s="117"/>
      <c r="R72" s="116"/>
      <c r="S72" s="117"/>
      <c r="T72" s="116"/>
      <c r="U72" s="117"/>
      <c r="V72" s="116"/>
      <c r="W72" s="117"/>
      <c r="X72" s="116"/>
      <c r="Y72" s="117"/>
      <c r="Z72" s="116"/>
      <c r="AA72" s="117"/>
      <c r="AB72" s="116"/>
      <c r="AC72" s="117"/>
      <c r="AD72" s="116"/>
      <c r="AE72" s="117"/>
      <c r="AF72" s="116"/>
      <c r="AG72" s="117"/>
      <c r="AH72" s="65"/>
      <c r="AI72" s="65"/>
      <c r="AJ72" s="65"/>
      <c r="AK72" s="71"/>
      <c r="AL72" s="65"/>
      <c r="AM72" s="65"/>
    </row>
    <row r="73" spans="1:39" ht="20.25" customHeight="1" x14ac:dyDescent="0.25">
      <c r="A73" s="65"/>
      <c r="B73" s="111" t="str">
        <f>VLOOKUP(B70,ESPECIFICACIONES[],1,FALSE)</f>
        <v>Solución de Ringer Normal</v>
      </c>
      <c r="C73" s="112"/>
      <c r="D73" s="113"/>
      <c r="E73" s="65"/>
      <c r="F73" s="65"/>
      <c r="G73" s="65"/>
      <c r="H73" s="65"/>
      <c r="I73" s="65" t="s">
        <v>8</v>
      </c>
      <c r="J73" s="114"/>
      <c r="K73" s="115"/>
      <c r="L73" s="114"/>
      <c r="M73" s="115"/>
      <c r="N73" s="65"/>
      <c r="O73" s="65"/>
      <c r="P73" s="116"/>
      <c r="Q73" s="117"/>
      <c r="R73" s="116"/>
      <c r="S73" s="117"/>
      <c r="T73" s="116"/>
      <c r="U73" s="117"/>
      <c r="V73" s="116"/>
      <c r="W73" s="117"/>
      <c r="X73" s="116"/>
      <c r="Y73" s="117"/>
      <c r="Z73" s="116"/>
      <c r="AA73" s="117"/>
      <c r="AB73" s="116"/>
      <c r="AC73" s="117"/>
      <c r="AD73" s="116"/>
      <c r="AE73" s="117"/>
      <c r="AF73" s="116"/>
      <c r="AG73" s="117"/>
      <c r="AH73" s="65"/>
      <c r="AI73" s="65"/>
      <c r="AJ73" s="65"/>
      <c r="AK73" s="71"/>
      <c r="AL73" s="65"/>
      <c r="AM73" s="65"/>
    </row>
    <row r="74" spans="1:39" ht="20.25" customHeight="1" x14ac:dyDescent="0.25">
      <c r="A74" s="65"/>
      <c r="B74" s="111" t="str">
        <f>VLOOKUP(B71,ESPECIFICACIONES[],1,FALSE)</f>
        <v>Solución de Ringer Normal</v>
      </c>
      <c r="C74" s="112"/>
      <c r="D74" s="113"/>
      <c r="E74" s="65"/>
      <c r="F74" s="65"/>
      <c r="G74" s="65"/>
      <c r="H74" s="65"/>
      <c r="I74" s="65" t="s">
        <v>8</v>
      </c>
      <c r="J74" s="114"/>
      <c r="K74" s="115"/>
      <c r="L74" s="114"/>
      <c r="M74" s="115"/>
      <c r="N74" s="65"/>
      <c r="O74" s="65"/>
      <c r="P74" s="116"/>
      <c r="Q74" s="117"/>
      <c r="R74" s="116"/>
      <c r="S74" s="117"/>
      <c r="T74" s="116"/>
      <c r="U74" s="117"/>
      <c r="V74" s="116"/>
      <c r="W74" s="117"/>
      <c r="X74" s="116"/>
      <c r="Y74" s="117"/>
      <c r="Z74" s="116"/>
      <c r="AA74" s="117"/>
      <c r="AB74" s="116"/>
      <c r="AC74" s="117"/>
      <c r="AD74" s="116"/>
      <c r="AE74" s="117"/>
      <c r="AF74" s="116"/>
      <c r="AG74" s="117"/>
      <c r="AH74" s="65"/>
      <c r="AI74" s="65"/>
      <c r="AJ74" s="65"/>
      <c r="AK74" s="71"/>
      <c r="AL74" s="65"/>
      <c r="AM74" s="65"/>
    </row>
    <row r="75" spans="1:39" ht="20.25" customHeight="1" x14ac:dyDescent="0.25">
      <c r="A75" s="65"/>
      <c r="B75" s="111" t="str">
        <f>VLOOKUP(B72,ESPECIFICACIONES[],1,FALSE)</f>
        <v>Solución de Ringer Normal</v>
      </c>
      <c r="C75" s="112"/>
      <c r="D75" s="113"/>
      <c r="E75" s="65"/>
      <c r="F75" s="65"/>
      <c r="G75" s="65"/>
      <c r="H75" s="65"/>
      <c r="I75" s="65" t="s">
        <v>8</v>
      </c>
      <c r="J75" s="114"/>
      <c r="K75" s="115"/>
      <c r="L75" s="114"/>
      <c r="M75" s="115"/>
      <c r="N75" s="65"/>
      <c r="O75" s="65"/>
      <c r="P75" s="116"/>
      <c r="Q75" s="117"/>
      <c r="R75" s="116"/>
      <c r="S75" s="117"/>
      <c r="T75" s="116"/>
      <c r="U75" s="117"/>
      <c r="V75" s="116"/>
      <c r="W75" s="117"/>
      <c r="X75" s="116"/>
      <c r="Y75" s="117"/>
      <c r="Z75" s="116"/>
      <c r="AA75" s="117"/>
      <c r="AB75" s="116"/>
      <c r="AC75" s="117"/>
      <c r="AD75" s="116"/>
      <c r="AE75" s="117"/>
      <c r="AF75" s="116"/>
      <c r="AG75" s="117"/>
      <c r="AH75" s="65"/>
      <c r="AI75" s="65"/>
      <c r="AJ75" s="65"/>
      <c r="AK75" s="71"/>
      <c r="AL75" s="65"/>
      <c r="AM75" s="65"/>
    </row>
    <row r="76" spans="1:39" ht="20.25" customHeight="1" x14ac:dyDescent="0.25">
      <c r="A76" s="65"/>
      <c r="B76" s="111" t="str">
        <f>VLOOKUP(B73,ESPECIFICACIONES[],1,FALSE)</f>
        <v>Solución de Ringer Normal</v>
      </c>
      <c r="C76" s="112"/>
      <c r="D76" s="113"/>
      <c r="E76" s="65"/>
      <c r="F76" s="65"/>
      <c r="G76" s="65"/>
      <c r="H76" s="65"/>
      <c r="I76" s="65" t="s">
        <v>8</v>
      </c>
      <c r="J76" s="114"/>
      <c r="K76" s="115"/>
      <c r="L76" s="114"/>
      <c r="M76" s="115"/>
      <c r="N76" s="65"/>
      <c r="O76" s="65"/>
      <c r="P76" s="116"/>
      <c r="Q76" s="117"/>
      <c r="R76" s="116"/>
      <c r="S76" s="117"/>
      <c r="T76" s="116"/>
      <c r="U76" s="117"/>
      <c r="V76" s="116"/>
      <c r="W76" s="117"/>
      <c r="X76" s="116"/>
      <c r="Y76" s="117"/>
      <c r="Z76" s="116"/>
      <c r="AA76" s="117"/>
      <c r="AB76" s="116"/>
      <c r="AC76" s="117"/>
      <c r="AD76" s="116"/>
      <c r="AE76" s="117"/>
      <c r="AF76" s="116"/>
      <c r="AG76" s="117"/>
      <c r="AH76" s="65"/>
      <c r="AI76" s="65"/>
      <c r="AJ76" s="65"/>
      <c r="AK76" s="71"/>
      <c r="AL76" s="65"/>
      <c r="AM76" s="65"/>
    </row>
    <row r="77" spans="1:39" ht="20.25" customHeight="1" x14ac:dyDescent="0.25">
      <c r="A77" s="65"/>
      <c r="B77" s="111" t="str">
        <f>VLOOKUP(B74,ESPECIFICACIONES[],1,FALSE)</f>
        <v>Solución de Ringer Normal</v>
      </c>
      <c r="C77" s="112"/>
      <c r="D77" s="113"/>
      <c r="E77" s="65"/>
      <c r="F77" s="65"/>
      <c r="G77" s="65"/>
      <c r="H77" s="65"/>
      <c r="I77" s="65" t="s">
        <v>8</v>
      </c>
      <c r="J77" s="114"/>
      <c r="K77" s="115"/>
      <c r="L77" s="114"/>
      <c r="M77" s="115"/>
      <c r="N77" s="65"/>
      <c r="O77" s="65"/>
      <c r="P77" s="116"/>
      <c r="Q77" s="117"/>
      <c r="R77" s="116"/>
      <c r="S77" s="117"/>
      <c r="T77" s="116"/>
      <c r="U77" s="117"/>
      <c r="V77" s="116"/>
      <c r="W77" s="117"/>
      <c r="X77" s="116"/>
      <c r="Y77" s="117"/>
      <c r="Z77" s="116"/>
      <c r="AA77" s="117"/>
      <c r="AB77" s="116"/>
      <c r="AC77" s="117"/>
      <c r="AD77" s="116"/>
      <c r="AE77" s="117"/>
      <c r="AF77" s="116"/>
      <c r="AG77" s="117"/>
      <c r="AH77" s="65"/>
      <c r="AI77" s="65"/>
      <c r="AJ77" s="65"/>
      <c r="AK77" s="71"/>
      <c r="AL77" s="65"/>
      <c r="AM77" s="65"/>
    </row>
    <row r="78" spans="1:39" ht="20.25" customHeight="1" x14ac:dyDescent="0.25">
      <c r="A78" s="65"/>
      <c r="B78" s="111" t="str">
        <f>VLOOKUP(B75,ESPECIFICACIONES[],1,FALSE)</f>
        <v>Solución de Ringer Normal</v>
      </c>
      <c r="C78" s="112"/>
      <c r="D78" s="113"/>
      <c r="E78" s="65"/>
      <c r="F78" s="65"/>
      <c r="G78" s="65"/>
      <c r="H78" s="65"/>
      <c r="I78" s="65" t="s">
        <v>8</v>
      </c>
      <c r="J78" s="114"/>
      <c r="K78" s="115"/>
      <c r="L78" s="114"/>
      <c r="M78" s="115"/>
      <c r="N78" s="65"/>
      <c r="O78" s="65"/>
      <c r="P78" s="116"/>
      <c r="Q78" s="117"/>
      <c r="R78" s="116"/>
      <c r="S78" s="117"/>
      <c r="T78" s="116"/>
      <c r="U78" s="117"/>
      <c r="V78" s="116"/>
      <c r="W78" s="117"/>
      <c r="X78" s="116"/>
      <c r="Y78" s="117"/>
      <c r="Z78" s="116"/>
      <c r="AA78" s="117"/>
      <c r="AB78" s="116"/>
      <c r="AC78" s="117"/>
      <c r="AD78" s="116"/>
      <c r="AE78" s="117"/>
      <c r="AF78" s="116"/>
      <c r="AG78" s="117"/>
      <c r="AH78" s="65"/>
      <c r="AI78" s="65"/>
      <c r="AJ78" s="65"/>
      <c r="AK78" s="71"/>
      <c r="AL78" s="65"/>
      <c r="AM78" s="65"/>
    </row>
    <row r="79" spans="1:39" ht="20.25" customHeight="1" x14ac:dyDescent="0.25">
      <c r="A79" s="65"/>
      <c r="B79" s="111" t="str">
        <f>VLOOKUP(B76,ESPECIFICACIONES[],1,FALSE)</f>
        <v>Solución de Ringer Normal</v>
      </c>
      <c r="C79" s="112"/>
      <c r="D79" s="113"/>
      <c r="E79" s="65"/>
      <c r="F79" s="65"/>
      <c r="G79" s="65"/>
      <c r="H79" s="65"/>
      <c r="I79" s="65" t="s">
        <v>8</v>
      </c>
      <c r="J79" s="114"/>
      <c r="K79" s="115"/>
      <c r="L79" s="114"/>
      <c r="M79" s="115"/>
      <c r="N79" s="65"/>
      <c r="O79" s="65"/>
      <c r="P79" s="116"/>
      <c r="Q79" s="117"/>
      <c r="R79" s="116"/>
      <c r="S79" s="117"/>
      <c r="T79" s="116"/>
      <c r="U79" s="117"/>
      <c r="V79" s="116"/>
      <c r="W79" s="117"/>
      <c r="X79" s="116"/>
      <c r="Y79" s="117"/>
      <c r="Z79" s="116"/>
      <c r="AA79" s="117"/>
      <c r="AB79" s="116"/>
      <c r="AC79" s="117"/>
      <c r="AD79" s="116"/>
      <c r="AE79" s="117"/>
      <c r="AF79" s="116"/>
      <c r="AG79" s="117"/>
      <c r="AH79" s="65"/>
      <c r="AI79" s="65"/>
      <c r="AJ79" s="65"/>
      <c r="AK79" s="71"/>
      <c r="AL79" s="65"/>
      <c r="AM79" s="65"/>
    </row>
    <row r="80" spans="1:39" ht="20.25" customHeight="1" x14ac:dyDescent="0.25">
      <c r="A80" s="65"/>
      <c r="B80" s="111" t="str">
        <f>VLOOKUP(B77,ESPECIFICACIONES[],1,FALSE)</f>
        <v>Solución de Ringer Normal</v>
      </c>
      <c r="C80" s="112"/>
      <c r="D80" s="113"/>
      <c r="E80" s="65"/>
      <c r="F80" s="65"/>
      <c r="G80" s="65"/>
      <c r="H80" s="65"/>
      <c r="I80" s="65" t="s">
        <v>8</v>
      </c>
      <c r="J80" s="114"/>
      <c r="K80" s="115"/>
      <c r="L80" s="114"/>
      <c r="M80" s="115"/>
      <c r="N80" s="65"/>
      <c r="O80" s="65"/>
      <c r="P80" s="116"/>
      <c r="Q80" s="117"/>
      <c r="R80" s="116"/>
      <c r="S80" s="117"/>
      <c r="T80" s="116"/>
      <c r="U80" s="117"/>
      <c r="V80" s="116"/>
      <c r="W80" s="117"/>
      <c r="X80" s="116"/>
      <c r="Y80" s="117"/>
      <c r="Z80" s="116"/>
      <c r="AA80" s="117"/>
      <c r="AB80" s="116"/>
      <c r="AC80" s="117"/>
      <c r="AD80" s="116"/>
      <c r="AE80" s="117"/>
      <c r="AF80" s="116"/>
      <c r="AG80" s="117"/>
      <c r="AH80" s="65"/>
      <c r="AI80" s="65"/>
      <c r="AJ80" s="65"/>
      <c r="AK80" s="71"/>
      <c r="AL80" s="65"/>
      <c r="AM80" s="65"/>
    </row>
    <row r="81" spans="1:39" ht="20.25" customHeight="1" x14ac:dyDescent="0.25">
      <c r="A81" s="65"/>
      <c r="B81" s="111" t="str">
        <f>VLOOKUP(B78,ESPECIFICACIONES[],1,FALSE)</f>
        <v>Solución de Ringer Normal</v>
      </c>
      <c r="C81" s="112"/>
      <c r="D81" s="113"/>
      <c r="E81" s="65"/>
      <c r="F81" s="65"/>
      <c r="G81" s="65"/>
      <c r="H81" s="65"/>
      <c r="I81" s="65" t="s">
        <v>8</v>
      </c>
      <c r="J81" s="114"/>
      <c r="K81" s="115"/>
      <c r="L81" s="114"/>
      <c r="M81" s="115"/>
      <c r="N81" s="65"/>
      <c r="O81" s="65"/>
      <c r="P81" s="116"/>
      <c r="Q81" s="117"/>
      <c r="R81" s="116"/>
      <c r="S81" s="117"/>
      <c r="T81" s="116"/>
      <c r="U81" s="117"/>
      <c r="V81" s="116"/>
      <c r="W81" s="117"/>
      <c r="X81" s="116"/>
      <c r="Y81" s="117"/>
      <c r="Z81" s="116"/>
      <c r="AA81" s="117"/>
      <c r="AB81" s="116"/>
      <c r="AC81" s="117"/>
      <c r="AD81" s="116"/>
      <c r="AE81" s="117"/>
      <c r="AF81" s="116"/>
      <c r="AG81" s="117"/>
      <c r="AH81" s="65"/>
      <c r="AI81" s="65"/>
      <c r="AJ81" s="65"/>
      <c r="AK81" s="71"/>
      <c r="AL81" s="65"/>
      <c r="AM81" s="65"/>
    </row>
    <row r="82" spans="1:39" ht="20.25" customHeight="1" x14ac:dyDescent="0.25">
      <c r="A82" s="65"/>
      <c r="B82" s="111" t="str">
        <f>VLOOKUP(B79,ESPECIFICACIONES[],1,FALSE)</f>
        <v>Solución de Ringer Normal</v>
      </c>
      <c r="C82" s="112"/>
      <c r="D82" s="113"/>
      <c r="E82" s="65"/>
      <c r="F82" s="65"/>
      <c r="G82" s="65"/>
      <c r="H82" s="65"/>
      <c r="I82" s="65" t="s">
        <v>8</v>
      </c>
      <c r="J82" s="114"/>
      <c r="K82" s="115"/>
      <c r="L82" s="114"/>
      <c r="M82" s="115"/>
      <c r="N82" s="65"/>
      <c r="O82" s="65"/>
      <c r="P82" s="116"/>
      <c r="Q82" s="117"/>
      <c r="R82" s="116"/>
      <c r="S82" s="117"/>
      <c r="T82" s="116"/>
      <c r="U82" s="117"/>
      <c r="V82" s="116"/>
      <c r="W82" s="117"/>
      <c r="X82" s="116"/>
      <c r="Y82" s="117"/>
      <c r="Z82" s="116"/>
      <c r="AA82" s="117"/>
      <c r="AB82" s="116"/>
      <c r="AC82" s="117"/>
      <c r="AD82" s="116"/>
      <c r="AE82" s="117"/>
      <c r="AF82" s="116"/>
      <c r="AG82" s="117"/>
      <c r="AH82" s="65"/>
      <c r="AI82" s="65"/>
      <c r="AJ82" s="65"/>
      <c r="AK82" s="71"/>
      <c r="AL82" s="65"/>
      <c r="AM82" s="65"/>
    </row>
    <row r="83" spans="1:39" ht="20.25" customHeight="1" x14ac:dyDescent="0.25">
      <c r="A83" s="65"/>
      <c r="B83" s="111" t="str">
        <f>VLOOKUP(B80,ESPECIFICACIONES[],1,FALSE)</f>
        <v>Solución de Ringer Normal</v>
      </c>
      <c r="C83" s="112"/>
      <c r="D83" s="113"/>
      <c r="E83" s="65"/>
      <c r="F83" s="65"/>
      <c r="G83" s="65"/>
      <c r="H83" s="65"/>
      <c r="I83" s="65" t="s">
        <v>8</v>
      </c>
      <c r="J83" s="114"/>
      <c r="K83" s="115"/>
      <c r="L83" s="114"/>
      <c r="M83" s="115"/>
      <c r="N83" s="65"/>
      <c r="O83" s="65"/>
      <c r="P83" s="116"/>
      <c r="Q83" s="117"/>
      <c r="R83" s="116"/>
      <c r="S83" s="117"/>
      <c r="T83" s="116"/>
      <c r="U83" s="117"/>
      <c r="V83" s="116"/>
      <c r="W83" s="117"/>
      <c r="X83" s="116"/>
      <c r="Y83" s="117"/>
      <c r="Z83" s="116"/>
      <c r="AA83" s="117"/>
      <c r="AB83" s="116"/>
      <c r="AC83" s="117"/>
      <c r="AD83" s="116"/>
      <c r="AE83" s="117"/>
      <c r="AF83" s="116"/>
      <c r="AG83" s="117"/>
      <c r="AH83" s="65"/>
      <c r="AI83" s="65"/>
      <c r="AJ83" s="65"/>
      <c r="AK83" s="71"/>
      <c r="AL83" s="65"/>
      <c r="AM83" s="65"/>
    </row>
    <row r="84" spans="1:39" ht="20.25" customHeight="1" x14ac:dyDescent="0.25">
      <c r="A84" s="65"/>
      <c r="B84" s="111" t="str">
        <f>VLOOKUP(B81,ESPECIFICACIONES[],1,FALSE)</f>
        <v>Solución de Ringer Normal</v>
      </c>
      <c r="C84" s="112"/>
      <c r="D84" s="113"/>
      <c r="E84" s="65"/>
      <c r="F84" s="65"/>
      <c r="G84" s="65"/>
      <c r="H84" s="65"/>
      <c r="I84" s="65" t="s">
        <v>8</v>
      </c>
      <c r="J84" s="114"/>
      <c r="K84" s="115"/>
      <c r="L84" s="114"/>
      <c r="M84" s="115"/>
      <c r="N84" s="65"/>
      <c r="O84" s="65"/>
      <c r="P84" s="116"/>
      <c r="Q84" s="117"/>
      <c r="R84" s="116"/>
      <c r="S84" s="117"/>
      <c r="T84" s="116"/>
      <c r="U84" s="117"/>
      <c r="V84" s="116"/>
      <c r="W84" s="117"/>
      <c r="X84" s="116"/>
      <c r="Y84" s="117"/>
      <c r="Z84" s="116"/>
      <c r="AA84" s="117"/>
      <c r="AB84" s="116"/>
      <c r="AC84" s="117"/>
      <c r="AD84" s="116"/>
      <c r="AE84" s="117"/>
      <c r="AF84" s="116"/>
      <c r="AG84" s="117"/>
      <c r="AH84" s="65"/>
      <c r="AI84" s="65"/>
      <c r="AJ84" s="65"/>
      <c r="AK84" s="71"/>
      <c r="AL84" s="65"/>
      <c r="AM84" s="65"/>
    </row>
    <row r="85" spans="1:39" ht="20.25" customHeight="1" x14ac:dyDescent="0.25">
      <c r="A85" s="65"/>
      <c r="B85" s="111" t="str">
        <f>VLOOKUP(B82,ESPECIFICACIONES[],1,FALSE)</f>
        <v>Solución de Ringer Normal</v>
      </c>
      <c r="C85" s="112"/>
      <c r="D85" s="113"/>
      <c r="E85" s="65"/>
      <c r="F85" s="65"/>
      <c r="G85" s="65"/>
      <c r="H85" s="65"/>
      <c r="I85" s="65" t="s">
        <v>8</v>
      </c>
      <c r="J85" s="114"/>
      <c r="K85" s="115"/>
      <c r="L85" s="114"/>
      <c r="M85" s="115"/>
      <c r="N85" s="65"/>
      <c r="O85" s="65"/>
      <c r="P85" s="116"/>
      <c r="Q85" s="117"/>
      <c r="R85" s="116"/>
      <c r="S85" s="117"/>
      <c r="T85" s="116"/>
      <c r="U85" s="117"/>
      <c r="V85" s="116"/>
      <c r="W85" s="117"/>
      <c r="X85" s="116"/>
      <c r="Y85" s="117"/>
      <c r="Z85" s="116"/>
      <c r="AA85" s="117"/>
      <c r="AB85" s="116"/>
      <c r="AC85" s="117"/>
      <c r="AD85" s="116"/>
      <c r="AE85" s="117"/>
      <c r="AF85" s="116"/>
      <c r="AG85" s="117"/>
      <c r="AH85" s="65"/>
      <c r="AI85" s="65"/>
      <c r="AJ85" s="65"/>
      <c r="AK85" s="71"/>
      <c r="AL85" s="65"/>
      <c r="AM85" s="65"/>
    </row>
    <row r="86" spans="1:39" ht="20.25" customHeight="1" x14ac:dyDescent="0.25">
      <c r="A86" s="65"/>
      <c r="B86" s="111" t="str">
        <f>VLOOKUP(B83,ESPECIFICACIONES[],1,FALSE)</f>
        <v>Solución de Ringer Normal</v>
      </c>
      <c r="C86" s="112"/>
      <c r="D86" s="113"/>
      <c r="E86" s="65"/>
      <c r="F86" s="65"/>
      <c r="G86" s="65"/>
      <c r="H86" s="65"/>
      <c r="I86" s="65" t="s">
        <v>8</v>
      </c>
      <c r="J86" s="114"/>
      <c r="K86" s="115"/>
      <c r="L86" s="114"/>
      <c r="M86" s="115"/>
      <c r="N86" s="65"/>
      <c r="O86" s="65"/>
      <c r="P86" s="116"/>
      <c r="Q86" s="117"/>
      <c r="R86" s="116"/>
      <c r="S86" s="117"/>
      <c r="T86" s="116"/>
      <c r="U86" s="117"/>
      <c r="V86" s="116"/>
      <c r="W86" s="117"/>
      <c r="X86" s="116"/>
      <c r="Y86" s="117"/>
      <c r="Z86" s="116"/>
      <c r="AA86" s="117"/>
      <c r="AB86" s="116"/>
      <c r="AC86" s="117"/>
      <c r="AD86" s="116"/>
      <c r="AE86" s="117"/>
      <c r="AF86" s="116"/>
      <c r="AG86" s="117"/>
      <c r="AH86" s="65"/>
      <c r="AI86" s="65"/>
      <c r="AJ86" s="65"/>
      <c r="AK86" s="71"/>
      <c r="AL86" s="65"/>
      <c r="AM86" s="65"/>
    </row>
    <row r="87" spans="1:39" ht="20.25" customHeight="1" x14ac:dyDescent="0.25">
      <c r="A87" s="65"/>
      <c r="B87" s="111" t="str">
        <f>VLOOKUP(B84,ESPECIFICACIONES[],1,FALSE)</f>
        <v>Solución de Ringer Normal</v>
      </c>
      <c r="C87" s="112"/>
      <c r="D87" s="113"/>
      <c r="E87" s="65"/>
      <c r="F87" s="65"/>
      <c r="G87" s="65"/>
      <c r="H87" s="65"/>
      <c r="I87" s="65" t="s">
        <v>8</v>
      </c>
      <c r="J87" s="114"/>
      <c r="K87" s="115"/>
      <c r="L87" s="114"/>
      <c r="M87" s="115"/>
      <c r="N87" s="65"/>
      <c r="O87" s="65"/>
      <c r="P87" s="116"/>
      <c r="Q87" s="117"/>
      <c r="R87" s="116"/>
      <c r="S87" s="117"/>
      <c r="T87" s="116"/>
      <c r="U87" s="117"/>
      <c r="V87" s="116"/>
      <c r="W87" s="117"/>
      <c r="X87" s="116"/>
      <c r="Y87" s="117"/>
      <c r="Z87" s="116"/>
      <c r="AA87" s="117"/>
      <c r="AB87" s="116"/>
      <c r="AC87" s="117"/>
      <c r="AD87" s="116"/>
      <c r="AE87" s="117"/>
      <c r="AF87" s="116"/>
      <c r="AG87" s="117"/>
      <c r="AH87" s="65"/>
      <c r="AI87" s="65"/>
      <c r="AJ87" s="65"/>
      <c r="AK87" s="71"/>
      <c r="AL87" s="65"/>
      <c r="AM87" s="65"/>
    </row>
    <row r="88" spans="1:39" ht="20.25" customHeight="1" x14ac:dyDescent="0.25">
      <c r="A88" s="65"/>
      <c r="B88" s="111" t="str">
        <f>VLOOKUP(B85,ESPECIFICACIONES[],1,FALSE)</f>
        <v>Solución de Ringer Normal</v>
      </c>
      <c r="C88" s="112"/>
      <c r="D88" s="113"/>
      <c r="E88" s="65"/>
      <c r="F88" s="65"/>
      <c r="G88" s="65"/>
      <c r="H88" s="65"/>
      <c r="I88" s="65" t="s">
        <v>8</v>
      </c>
      <c r="J88" s="114"/>
      <c r="K88" s="115"/>
      <c r="L88" s="114"/>
      <c r="M88" s="115"/>
      <c r="N88" s="65"/>
      <c r="O88" s="65"/>
      <c r="P88" s="116"/>
      <c r="Q88" s="117"/>
      <c r="R88" s="116"/>
      <c r="S88" s="117"/>
      <c r="T88" s="116"/>
      <c r="U88" s="117"/>
      <c r="V88" s="116"/>
      <c r="W88" s="117"/>
      <c r="X88" s="116"/>
      <c r="Y88" s="117"/>
      <c r="Z88" s="116"/>
      <c r="AA88" s="117"/>
      <c r="AB88" s="116"/>
      <c r="AC88" s="117"/>
      <c r="AD88" s="116"/>
      <c r="AE88" s="117"/>
      <c r="AF88" s="116"/>
      <c r="AG88" s="117"/>
      <c r="AH88" s="65"/>
      <c r="AI88" s="65"/>
      <c r="AJ88" s="65"/>
      <c r="AK88" s="71"/>
      <c r="AL88" s="65"/>
      <c r="AM88" s="65"/>
    </row>
    <row r="89" spans="1:39" ht="20.25" customHeight="1" x14ac:dyDescent="0.25">
      <c r="A89" s="65"/>
      <c r="B89" s="111" t="str">
        <f>VLOOKUP(B86,ESPECIFICACIONES[],1,FALSE)</f>
        <v>Solución de Ringer Normal</v>
      </c>
      <c r="C89" s="112"/>
      <c r="D89" s="113"/>
      <c r="E89" s="65"/>
      <c r="F89" s="65"/>
      <c r="G89" s="65"/>
      <c r="H89" s="65"/>
      <c r="I89" s="65" t="s">
        <v>8</v>
      </c>
      <c r="J89" s="114"/>
      <c r="K89" s="115"/>
      <c r="L89" s="114"/>
      <c r="M89" s="115"/>
      <c r="N89" s="65"/>
      <c r="O89" s="65"/>
      <c r="P89" s="116"/>
      <c r="Q89" s="117"/>
      <c r="R89" s="116"/>
      <c r="S89" s="117"/>
      <c r="T89" s="116"/>
      <c r="U89" s="117"/>
      <c r="V89" s="116"/>
      <c r="W89" s="117"/>
      <c r="X89" s="116"/>
      <c r="Y89" s="117"/>
      <c r="Z89" s="116"/>
      <c r="AA89" s="117"/>
      <c r="AB89" s="116"/>
      <c r="AC89" s="117"/>
      <c r="AD89" s="116"/>
      <c r="AE89" s="117"/>
      <c r="AF89" s="116"/>
      <c r="AG89" s="117"/>
      <c r="AH89" s="65"/>
      <c r="AI89" s="65"/>
      <c r="AJ89" s="65"/>
      <c r="AK89" s="71"/>
      <c r="AL89" s="65"/>
      <c r="AM89" s="65"/>
    </row>
    <row r="90" spans="1:39" ht="20.25" customHeight="1" x14ac:dyDescent="0.25">
      <c r="A90" s="65"/>
      <c r="B90" s="111" t="str">
        <f>VLOOKUP(B87,ESPECIFICACIONES[],1,FALSE)</f>
        <v>Solución de Ringer Normal</v>
      </c>
      <c r="C90" s="112"/>
      <c r="D90" s="113"/>
      <c r="E90" s="65"/>
      <c r="F90" s="65"/>
      <c r="G90" s="65"/>
      <c r="H90" s="65"/>
      <c r="I90" s="65" t="s">
        <v>8</v>
      </c>
      <c r="J90" s="114"/>
      <c r="K90" s="115"/>
      <c r="L90" s="114"/>
      <c r="M90" s="115"/>
      <c r="N90" s="65"/>
      <c r="O90" s="65"/>
      <c r="P90" s="116"/>
      <c r="Q90" s="117"/>
      <c r="R90" s="116"/>
      <c r="S90" s="117"/>
      <c r="T90" s="116"/>
      <c r="U90" s="117"/>
      <c r="V90" s="116"/>
      <c r="W90" s="117"/>
      <c r="X90" s="116"/>
      <c r="Y90" s="117"/>
      <c r="Z90" s="116"/>
      <c r="AA90" s="117"/>
      <c r="AB90" s="116"/>
      <c r="AC90" s="117"/>
      <c r="AD90" s="116"/>
      <c r="AE90" s="117"/>
      <c r="AF90" s="116"/>
      <c r="AG90" s="117"/>
      <c r="AH90" s="65"/>
      <c r="AI90" s="65"/>
      <c r="AJ90" s="65"/>
      <c r="AK90" s="71"/>
      <c r="AL90" s="65"/>
      <c r="AM90" s="65"/>
    </row>
    <row r="91" spans="1:39" ht="20.25" customHeight="1" x14ac:dyDescent="0.25">
      <c r="A91" s="65"/>
      <c r="B91" s="111" t="str">
        <f>VLOOKUP(B88,ESPECIFICACIONES[],1,FALSE)</f>
        <v>Solución de Ringer Normal</v>
      </c>
      <c r="C91" s="112"/>
      <c r="D91" s="113"/>
      <c r="E91" s="65"/>
      <c r="F91" s="65"/>
      <c r="G91" s="65"/>
      <c r="H91" s="65"/>
      <c r="I91" s="65" t="s">
        <v>8</v>
      </c>
      <c r="J91" s="114"/>
      <c r="K91" s="115"/>
      <c r="L91" s="114"/>
      <c r="M91" s="115"/>
      <c r="N91" s="65"/>
      <c r="O91" s="65"/>
      <c r="P91" s="116"/>
      <c r="Q91" s="117"/>
      <c r="R91" s="116"/>
      <c r="S91" s="117"/>
      <c r="T91" s="116"/>
      <c r="U91" s="117"/>
      <c r="V91" s="116"/>
      <c r="W91" s="117"/>
      <c r="X91" s="116"/>
      <c r="Y91" s="117"/>
      <c r="Z91" s="116"/>
      <c r="AA91" s="117"/>
      <c r="AB91" s="116"/>
      <c r="AC91" s="117"/>
      <c r="AD91" s="116"/>
      <c r="AE91" s="117"/>
      <c r="AF91" s="116"/>
      <c r="AG91" s="117"/>
      <c r="AH91" s="65"/>
      <c r="AI91" s="65"/>
      <c r="AJ91" s="65"/>
      <c r="AK91" s="71"/>
      <c r="AL91" s="65"/>
      <c r="AM91" s="65"/>
    </row>
    <row r="92" spans="1:39" ht="20.25" customHeight="1" x14ac:dyDescent="0.25">
      <c r="A92" s="65"/>
      <c r="B92" s="111" t="str">
        <f>VLOOKUP(B89,ESPECIFICACIONES[],1,FALSE)</f>
        <v>Solución de Ringer Normal</v>
      </c>
      <c r="C92" s="112"/>
      <c r="D92" s="113"/>
      <c r="E92" s="65"/>
      <c r="F92" s="65"/>
      <c r="G92" s="65"/>
      <c r="H92" s="65"/>
      <c r="I92" s="65" t="s">
        <v>8</v>
      </c>
      <c r="J92" s="114"/>
      <c r="K92" s="115"/>
      <c r="L92" s="114"/>
      <c r="M92" s="115"/>
      <c r="N92" s="65"/>
      <c r="O92" s="65"/>
      <c r="P92" s="116"/>
      <c r="Q92" s="117"/>
      <c r="R92" s="116"/>
      <c r="S92" s="117"/>
      <c r="T92" s="116"/>
      <c r="U92" s="117"/>
      <c r="V92" s="116"/>
      <c r="W92" s="117"/>
      <c r="X92" s="116"/>
      <c r="Y92" s="117"/>
      <c r="Z92" s="116"/>
      <c r="AA92" s="117"/>
      <c r="AB92" s="116"/>
      <c r="AC92" s="117"/>
      <c r="AD92" s="116"/>
      <c r="AE92" s="117"/>
      <c r="AF92" s="116"/>
      <c r="AG92" s="117"/>
      <c r="AH92" s="65"/>
      <c r="AI92" s="65"/>
      <c r="AJ92" s="65"/>
      <c r="AK92" s="71"/>
      <c r="AL92" s="65"/>
      <c r="AM92" s="65"/>
    </row>
    <row r="93" spans="1:39" ht="20.25" customHeight="1" x14ac:dyDescent="0.25">
      <c r="A93" s="65"/>
      <c r="B93" s="111" t="str">
        <f>VLOOKUP(B90,ESPECIFICACIONES[],1,FALSE)</f>
        <v>Solución de Ringer Normal</v>
      </c>
      <c r="C93" s="112"/>
      <c r="D93" s="113"/>
      <c r="E93" s="65"/>
      <c r="F93" s="65"/>
      <c r="G93" s="65"/>
      <c r="H93" s="65"/>
      <c r="I93" s="65" t="s">
        <v>8</v>
      </c>
      <c r="J93" s="114"/>
      <c r="K93" s="115"/>
      <c r="L93" s="114"/>
      <c r="M93" s="115"/>
      <c r="N93" s="65"/>
      <c r="O93" s="65"/>
      <c r="P93" s="116"/>
      <c r="Q93" s="117"/>
      <c r="R93" s="116"/>
      <c r="S93" s="117"/>
      <c r="T93" s="116"/>
      <c r="U93" s="117"/>
      <c r="V93" s="116"/>
      <c r="W93" s="117"/>
      <c r="X93" s="116"/>
      <c r="Y93" s="117"/>
      <c r="Z93" s="116"/>
      <c r="AA93" s="117"/>
      <c r="AB93" s="116"/>
      <c r="AC93" s="117"/>
      <c r="AD93" s="116"/>
      <c r="AE93" s="117"/>
      <c r="AF93" s="116"/>
      <c r="AG93" s="117"/>
      <c r="AH93" s="65"/>
      <c r="AI93" s="65"/>
      <c r="AJ93" s="65"/>
      <c r="AK93" s="71"/>
      <c r="AL93" s="65"/>
      <c r="AM93" s="65"/>
    </row>
    <row r="94" spans="1:39" ht="20.25" customHeight="1" x14ac:dyDescent="0.25">
      <c r="A94" s="65"/>
      <c r="B94" s="111" t="str">
        <f>VLOOKUP(B91,ESPECIFICACIONES[],1,FALSE)</f>
        <v>Solución de Ringer Normal</v>
      </c>
      <c r="C94" s="112"/>
      <c r="D94" s="113"/>
      <c r="E94" s="65"/>
      <c r="F94" s="65"/>
      <c r="G94" s="65"/>
      <c r="H94" s="65"/>
      <c r="I94" s="65" t="s">
        <v>8</v>
      </c>
      <c r="J94" s="114"/>
      <c r="K94" s="115"/>
      <c r="L94" s="114"/>
      <c r="M94" s="115"/>
      <c r="N94" s="65"/>
      <c r="O94" s="65"/>
      <c r="P94" s="116"/>
      <c r="Q94" s="117"/>
      <c r="R94" s="116"/>
      <c r="S94" s="117"/>
      <c r="T94" s="116"/>
      <c r="U94" s="117"/>
      <c r="V94" s="116"/>
      <c r="W94" s="117"/>
      <c r="X94" s="116"/>
      <c r="Y94" s="117"/>
      <c r="Z94" s="116"/>
      <c r="AA94" s="117"/>
      <c r="AB94" s="116"/>
      <c r="AC94" s="117"/>
      <c r="AD94" s="116"/>
      <c r="AE94" s="117"/>
      <c r="AF94" s="116"/>
      <c r="AG94" s="117"/>
      <c r="AH94" s="65"/>
      <c r="AI94" s="65"/>
      <c r="AJ94" s="65"/>
      <c r="AK94" s="71"/>
      <c r="AL94" s="65"/>
      <c r="AM94" s="65"/>
    </row>
    <row r="95" spans="1:39" ht="20.25" customHeight="1" x14ac:dyDescent="0.25">
      <c r="A95" s="65"/>
      <c r="B95" s="111" t="str">
        <f>VLOOKUP(B92,ESPECIFICACIONES[],1,FALSE)</f>
        <v>Solución de Ringer Normal</v>
      </c>
      <c r="C95" s="112"/>
      <c r="D95" s="113"/>
      <c r="E95" s="65"/>
      <c r="F95" s="65"/>
      <c r="G95" s="65"/>
      <c r="H95" s="65"/>
      <c r="I95" s="65" t="s">
        <v>8</v>
      </c>
      <c r="J95" s="114"/>
      <c r="K95" s="115"/>
      <c r="L95" s="114"/>
      <c r="M95" s="115"/>
      <c r="N95" s="65"/>
      <c r="O95" s="65"/>
      <c r="P95" s="116"/>
      <c r="Q95" s="117"/>
      <c r="R95" s="116"/>
      <c r="S95" s="117"/>
      <c r="T95" s="116"/>
      <c r="U95" s="117"/>
      <c r="V95" s="116"/>
      <c r="W95" s="117"/>
      <c r="X95" s="116"/>
      <c r="Y95" s="117"/>
      <c r="Z95" s="116"/>
      <c r="AA95" s="117"/>
      <c r="AB95" s="116"/>
      <c r="AC95" s="117"/>
      <c r="AD95" s="116"/>
      <c r="AE95" s="117"/>
      <c r="AF95" s="116"/>
      <c r="AG95" s="117"/>
      <c r="AH95" s="65"/>
      <c r="AI95" s="65"/>
      <c r="AJ95" s="65"/>
      <c r="AK95" s="71"/>
      <c r="AL95" s="65"/>
      <c r="AM95" s="65"/>
    </row>
    <row r="96" spans="1:39" ht="20.25" customHeight="1" x14ac:dyDescent="0.25">
      <c r="A96" s="65"/>
      <c r="B96" s="111" t="str">
        <f>VLOOKUP(B93,ESPECIFICACIONES[],1,FALSE)</f>
        <v>Solución de Ringer Normal</v>
      </c>
      <c r="C96" s="112"/>
      <c r="D96" s="113"/>
      <c r="E96" s="65"/>
      <c r="F96" s="65"/>
      <c r="G96" s="65"/>
      <c r="H96" s="65"/>
      <c r="I96" s="65" t="s">
        <v>8</v>
      </c>
      <c r="J96" s="114"/>
      <c r="K96" s="115"/>
      <c r="L96" s="114"/>
      <c r="M96" s="115"/>
      <c r="N96" s="65"/>
      <c r="O96" s="65"/>
      <c r="P96" s="116"/>
      <c r="Q96" s="117"/>
      <c r="R96" s="116"/>
      <c r="S96" s="117"/>
      <c r="T96" s="116"/>
      <c r="U96" s="117"/>
      <c r="V96" s="116"/>
      <c r="W96" s="117"/>
      <c r="X96" s="116"/>
      <c r="Y96" s="117"/>
      <c r="Z96" s="116"/>
      <c r="AA96" s="117"/>
      <c r="AB96" s="116"/>
      <c r="AC96" s="117"/>
      <c r="AD96" s="116"/>
      <c r="AE96" s="117"/>
      <c r="AF96" s="116"/>
      <c r="AG96" s="117"/>
      <c r="AH96" s="65"/>
      <c r="AI96" s="65"/>
      <c r="AJ96" s="65"/>
      <c r="AK96" s="71"/>
      <c r="AL96" s="65"/>
      <c r="AM96" s="65"/>
    </row>
    <row r="97" spans="1:39" ht="20.25" customHeight="1" x14ac:dyDescent="0.25">
      <c r="A97" s="65"/>
      <c r="B97" s="111" t="str">
        <f>VLOOKUP(B94,ESPECIFICACIONES[],1,FALSE)</f>
        <v>Solución de Ringer Normal</v>
      </c>
      <c r="C97" s="112"/>
      <c r="D97" s="113"/>
      <c r="E97" s="65"/>
      <c r="F97" s="65"/>
      <c r="G97" s="65"/>
      <c r="H97" s="65"/>
      <c r="I97" s="65" t="s">
        <v>8</v>
      </c>
      <c r="J97" s="114"/>
      <c r="K97" s="115"/>
      <c r="L97" s="114"/>
      <c r="M97" s="115"/>
      <c r="N97" s="65"/>
      <c r="O97" s="65"/>
      <c r="P97" s="116"/>
      <c r="Q97" s="117"/>
      <c r="R97" s="116"/>
      <c r="S97" s="117"/>
      <c r="T97" s="116"/>
      <c r="U97" s="117"/>
      <c r="V97" s="116"/>
      <c r="W97" s="117"/>
      <c r="X97" s="116"/>
      <c r="Y97" s="117"/>
      <c r="Z97" s="116"/>
      <c r="AA97" s="117"/>
      <c r="AB97" s="116"/>
      <c r="AC97" s="117"/>
      <c r="AD97" s="116"/>
      <c r="AE97" s="117"/>
      <c r="AF97" s="116"/>
      <c r="AG97" s="117"/>
      <c r="AH97" s="65"/>
      <c r="AI97" s="65"/>
      <c r="AJ97" s="65"/>
      <c r="AK97" s="71"/>
      <c r="AL97" s="65"/>
      <c r="AM97" s="65"/>
    </row>
    <row r="98" spans="1:39" ht="20.25" customHeight="1" x14ac:dyDescent="0.25">
      <c r="A98" s="65"/>
      <c r="B98" s="111" t="str">
        <f>VLOOKUP(B95,ESPECIFICACIONES[],1,FALSE)</f>
        <v>Solución de Ringer Normal</v>
      </c>
      <c r="C98" s="112"/>
      <c r="D98" s="113"/>
      <c r="E98" s="65"/>
      <c r="F98" s="65"/>
      <c r="G98" s="65"/>
      <c r="H98" s="65"/>
      <c r="I98" s="65" t="s">
        <v>8</v>
      </c>
      <c r="J98" s="114"/>
      <c r="K98" s="115"/>
      <c r="L98" s="114"/>
      <c r="M98" s="115"/>
      <c r="N98" s="65"/>
      <c r="O98" s="65"/>
      <c r="P98" s="116"/>
      <c r="Q98" s="117"/>
      <c r="R98" s="116"/>
      <c r="S98" s="117"/>
      <c r="T98" s="116"/>
      <c r="U98" s="117"/>
      <c r="V98" s="116"/>
      <c r="W98" s="117"/>
      <c r="X98" s="116"/>
      <c r="Y98" s="117"/>
      <c r="Z98" s="116"/>
      <c r="AA98" s="117"/>
      <c r="AB98" s="116"/>
      <c r="AC98" s="117"/>
      <c r="AD98" s="116"/>
      <c r="AE98" s="117"/>
      <c r="AF98" s="116"/>
      <c r="AG98" s="117"/>
      <c r="AH98" s="65"/>
      <c r="AI98" s="65"/>
      <c r="AJ98" s="65"/>
      <c r="AK98" s="71"/>
      <c r="AL98" s="65"/>
      <c r="AM98" s="65"/>
    </row>
    <row r="99" spans="1:39" ht="20.25" customHeight="1" x14ac:dyDescent="0.25">
      <c r="A99" s="65"/>
      <c r="B99" s="111" t="str">
        <f>VLOOKUP(B96,ESPECIFICACIONES[],1,FALSE)</f>
        <v>Solución de Ringer Normal</v>
      </c>
      <c r="C99" s="112"/>
      <c r="D99" s="113"/>
      <c r="E99" s="65"/>
      <c r="F99" s="65"/>
      <c r="G99" s="65"/>
      <c r="H99" s="65"/>
      <c r="I99" s="65" t="s">
        <v>8</v>
      </c>
      <c r="J99" s="114"/>
      <c r="K99" s="115"/>
      <c r="L99" s="114"/>
      <c r="M99" s="115"/>
      <c r="N99" s="65"/>
      <c r="O99" s="65"/>
      <c r="P99" s="116"/>
      <c r="Q99" s="117"/>
      <c r="R99" s="116"/>
      <c r="S99" s="117"/>
      <c r="T99" s="116"/>
      <c r="U99" s="117"/>
      <c r="V99" s="116"/>
      <c r="W99" s="117"/>
      <c r="X99" s="116"/>
      <c r="Y99" s="117"/>
      <c r="Z99" s="116"/>
      <c r="AA99" s="117"/>
      <c r="AB99" s="116"/>
      <c r="AC99" s="117"/>
      <c r="AD99" s="116"/>
      <c r="AE99" s="117"/>
      <c r="AF99" s="116"/>
      <c r="AG99" s="117"/>
      <c r="AH99" s="65"/>
      <c r="AI99" s="65"/>
      <c r="AJ99" s="65"/>
      <c r="AK99" s="71"/>
      <c r="AL99" s="65"/>
      <c r="AM99" s="65"/>
    </row>
    <row r="100" spans="1:39" ht="20.25" customHeight="1" x14ac:dyDescent="0.25">
      <c r="A100" s="65"/>
      <c r="B100" s="111" t="str">
        <f>VLOOKUP(B97,ESPECIFICACIONES[],1,FALSE)</f>
        <v>Solución de Ringer Normal</v>
      </c>
      <c r="C100" s="112"/>
      <c r="D100" s="113"/>
      <c r="E100" s="65"/>
      <c r="F100" s="65"/>
      <c r="G100" s="65"/>
      <c r="H100" s="65"/>
      <c r="I100" s="65" t="s">
        <v>8</v>
      </c>
      <c r="J100" s="114"/>
      <c r="K100" s="115"/>
      <c r="L100" s="114"/>
      <c r="M100" s="115"/>
      <c r="N100" s="65"/>
      <c r="O100" s="65"/>
      <c r="P100" s="116"/>
      <c r="Q100" s="117"/>
      <c r="R100" s="116"/>
      <c r="S100" s="117"/>
      <c r="T100" s="116"/>
      <c r="U100" s="117"/>
      <c r="V100" s="116"/>
      <c r="W100" s="117"/>
      <c r="X100" s="116"/>
      <c r="Y100" s="117"/>
      <c r="Z100" s="116"/>
      <c r="AA100" s="117"/>
      <c r="AB100" s="116"/>
      <c r="AC100" s="117"/>
      <c r="AD100" s="116"/>
      <c r="AE100" s="117"/>
      <c r="AF100" s="116"/>
      <c r="AG100" s="117"/>
      <c r="AH100" s="65"/>
      <c r="AI100" s="65"/>
      <c r="AJ100" s="65"/>
      <c r="AK100" s="71"/>
      <c r="AL100" s="65"/>
      <c r="AM100" s="65"/>
    </row>
    <row r="101" spans="1:39" ht="20.25" customHeight="1" x14ac:dyDescent="0.25">
      <c r="A101" s="65"/>
      <c r="B101" s="111" t="str">
        <f>VLOOKUP(B98,ESPECIFICACIONES[],1,FALSE)</f>
        <v>Solución de Ringer Normal</v>
      </c>
      <c r="C101" s="112"/>
      <c r="D101" s="113"/>
      <c r="E101" s="65"/>
      <c r="F101" s="65"/>
      <c r="G101" s="65"/>
      <c r="H101" s="65"/>
      <c r="I101" s="65" t="s">
        <v>8</v>
      </c>
      <c r="J101" s="114"/>
      <c r="K101" s="115"/>
      <c r="L101" s="114"/>
      <c r="M101" s="115"/>
      <c r="N101" s="65"/>
      <c r="O101" s="65"/>
      <c r="P101" s="116"/>
      <c r="Q101" s="117"/>
      <c r="R101" s="116"/>
      <c r="S101" s="117"/>
      <c r="T101" s="116"/>
      <c r="U101" s="117"/>
      <c r="V101" s="116"/>
      <c r="W101" s="117"/>
      <c r="X101" s="116"/>
      <c r="Y101" s="117"/>
      <c r="Z101" s="116"/>
      <c r="AA101" s="117"/>
      <c r="AB101" s="116"/>
      <c r="AC101" s="117"/>
      <c r="AD101" s="116"/>
      <c r="AE101" s="117"/>
      <c r="AF101" s="116"/>
      <c r="AG101" s="117"/>
      <c r="AH101" s="65"/>
      <c r="AI101" s="65"/>
      <c r="AJ101" s="65"/>
      <c r="AK101" s="71"/>
      <c r="AL101" s="65"/>
      <c r="AM101" s="65"/>
    </row>
    <row r="102" spans="1:39" ht="20.25" customHeight="1" x14ac:dyDescent="0.25">
      <c r="A102" s="65"/>
      <c r="B102" s="111" t="str">
        <f>VLOOKUP(B99,ESPECIFICACIONES[],1,FALSE)</f>
        <v>Solución de Ringer Normal</v>
      </c>
      <c r="C102" s="112"/>
      <c r="D102" s="113"/>
      <c r="E102" s="65"/>
      <c r="F102" s="65"/>
      <c r="G102" s="65"/>
      <c r="H102" s="65"/>
      <c r="I102" s="65" t="s">
        <v>8</v>
      </c>
      <c r="J102" s="114"/>
      <c r="K102" s="115"/>
      <c r="L102" s="114"/>
      <c r="M102" s="115"/>
      <c r="N102" s="65"/>
      <c r="O102" s="65"/>
      <c r="P102" s="116"/>
      <c r="Q102" s="117"/>
      <c r="R102" s="116"/>
      <c r="S102" s="117"/>
      <c r="T102" s="116"/>
      <c r="U102" s="117"/>
      <c r="V102" s="116"/>
      <c r="W102" s="117"/>
      <c r="X102" s="116"/>
      <c r="Y102" s="117"/>
      <c r="Z102" s="116"/>
      <c r="AA102" s="117"/>
      <c r="AB102" s="116"/>
      <c r="AC102" s="117"/>
      <c r="AD102" s="116"/>
      <c r="AE102" s="117"/>
      <c r="AF102" s="116"/>
      <c r="AG102" s="117"/>
      <c r="AH102" s="65"/>
      <c r="AI102" s="65"/>
      <c r="AJ102" s="65"/>
      <c r="AK102" s="71"/>
      <c r="AL102" s="65"/>
      <c r="AM102" s="65"/>
    </row>
    <row r="103" spans="1:39" ht="20.25" customHeight="1" x14ac:dyDescent="0.25">
      <c r="A103" s="65"/>
      <c r="B103" s="111" t="str">
        <f>VLOOKUP(B100,ESPECIFICACIONES[],1,FALSE)</f>
        <v>Solución de Ringer Normal</v>
      </c>
      <c r="C103" s="112"/>
      <c r="D103" s="113"/>
      <c r="E103" s="65"/>
      <c r="F103" s="65"/>
      <c r="G103" s="65"/>
      <c r="H103" s="65"/>
      <c r="I103" s="65" t="s">
        <v>8</v>
      </c>
      <c r="J103" s="114"/>
      <c r="K103" s="115"/>
      <c r="L103" s="114"/>
      <c r="M103" s="115"/>
      <c r="N103" s="65"/>
      <c r="O103" s="65"/>
      <c r="P103" s="116"/>
      <c r="Q103" s="117"/>
      <c r="R103" s="116"/>
      <c r="S103" s="117"/>
      <c r="T103" s="116"/>
      <c r="U103" s="117"/>
      <c r="V103" s="116"/>
      <c r="W103" s="117"/>
      <c r="X103" s="116"/>
      <c r="Y103" s="117"/>
      <c r="Z103" s="116"/>
      <c r="AA103" s="117"/>
      <c r="AB103" s="116"/>
      <c r="AC103" s="117"/>
      <c r="AD103" s="116"/>
      <c r="AE103" s="117"/>
      <c r="AF103" s="116"/>
      <c r="AG103" s="117"/>
      <c r="AH103" s="65"/>
      <c r="AI103" s="65"/>
      <c r="AJ103" s="65"/>
      <c r="AK103" s="71"/>
      <c r="AL103" s="65"/>
      <c r="AM103" s="65"/>
    </row>
    <row r="104" spans="1:39" ht="20.25" customHeight="1" x14ac:dyDescent="0.25">
      <c r="A104" s="65"/>
      <c r="B104" s="111" t="str">
        <f>VLOOKUP(B101,ESPECIFICACIONES[],1,FALSE)</f>
        <v>Solución de Ringer Normal</v>
      </c>
      <c r="C104" s="112"/>
      <c r="D104" s="113"/>
      <c r="E104" s="65"/>
      <c r="F104" s="65"/>
      <c r="G104" s="65"/>
      <c r="H104" s="65"/>
      <c r="I104" s="65" t="s">
        <v>8</v>
      </c>
      <c r="J104" s="114"/>
      <c r="K104" s="115"/>
      <c r="L104" s="114"/>
      <c r="M104" s="115"/>
      <c r="N104" s="65"/>
      <c r="O104" s="65"/>
      <c r="P104" s="116"/>
      <c r="Q104" s="117"/>
      <c r="R104" s="116"/>
      <c r="S104" s="117"/>
      <c r="T104" s="116"/>
      <c r="U104" s="117"/>
      <c r="V104" s="116"/>
      <c r="W104" s="117"/>
      <c r="X104" s="116"/>
      <c r="Y104" s="117"/>
      <c r="Z104" s="116"/>
      <c r="AA104" s="117"/>
      <c r="AB104" s="116"/>
      <c r="AC104" s="117"/>
      <c r="AD104" s="116"/>
      <c r="AE104" s="117"/>
      <c r="AF104" s="116"/>
      <c r="AG104" s="117"/>
      <c r="AH104" s="65"/>
      <c r="AI104" s="65"/>
      <c r="AJ104" s="65"/>
      <c r="AK104" s="71"/>
      <c r="AL104" s="65"/>
      <c r="AM104" s="65"/>
    </row>
  </sheetData>
  <mergeCells count="1208">
    <mergeCell ref="V104:W104"/>
    <mergeCell ref="X104:Y104"/>
    <mergeCell ref="Z104:AA104"/>
    <mergeCell ref="AB104:AC104"/>
    <mergeCell ref="AD104:AE104"/>
    <mergeCell ref="AF104:AG104"/>
    <mergeCell ref="B104:D104"/>
    <mergeCell ref="J104:K104"/>
    <mergeCell ref="L104:M104"/>
    <mergeCell ref="P104:Q104"/>
    <mergeCell ref="R104:S104"/>
    <mergeCell ref="T104:U104"/>
    <mergeCell ref="V103:W103"/>
    <mergeCell ref="X103:Y103"/>
    <mergeCell ref="Z103:AA103"/>
    <mergeCell ref="AB103:AC103"/>
    <mergeCell ref="AD103:AE103"/>
    <mergeCell ref="AF103:AG103"/>
    <mergeCell ref="B103:D103"/>
    <mergeCell ref="J103:K103"/>
    <mergeCell ref="L103:M103"/>
    <mergeCell ref="P103:Q103"/>
    <mergeCell ref="R103:S103"/>
    <mergeCell ref="T103:U103"/>
    <mergeCell ref="V102:W102"/>
    <mergeCell ref="X102:Y102"/>
    <mergeCell ref="Z102:AA102"/>
    <mergeCell ref="AB102:AC102"/>
    <mergeCell ref="AD102:AE102"/>
    <mergeCell ref="AF102:AG102"/>
    <mergeCell ref="B102:D102"/>
    <mergeCell ref="J102:K102"/>
    <mergeCell ref="L102:M102"/>
    <mergeCell ref="P102:Q102"/>
    <mergeCell ref="R102:S102"/>
    <mergeCell ref="T102:U102"/>
    <mergeCell ref="V101:W101"/>
    <mergeCell ref="X101:Y101"/>
    <mergeCell ref="Z101:AA101"/>
    <mergeCell ref="AB101:AC101"/>
    <mergeCell ref="AD101:AE101"/>
    <mergeCell ref="AF101:AG101"/>
    <mergeCell ref="B101:D101"/>
    <mergeCell ref="J101:K101"/>
    <mergeCell ref="L101:M101"/>
    <mergeCell ref="P101:Q101"/>
    <mergeCell ref="R101:S101"/>
    <mergeCell ref="T101:U101"/>
    <mergeCell ref="V100:W100"/>
    <mergeCell ref="X100:Y100"/>
    <mergeCell ref="Z100:AA100"/>
    <mergeCell ref="AB100:AC100"/>
    <mergeCell ref="AD100:AE100"/>
    <mergeCell ref="AF100:AG100"/>
    <mergeCell ref="B100:D100"/>
    <mergeCell ref="J100:K100"/>
    <mergeCell ref="L100:M100"/>
    <mergeCell ref="P100:Q100"/>
    <mergeCell ref="R100:S100"/>
    <mergeCell ref="T100:U100"/>
    <mergeCell ref="V99:W99"/>
    <mergeCell ref="X99:Y99"/>
    <mergeCell ref="Z99:AA99"/>
    <mergeCell ref="AB99:AC99"/>
    <mergeCell ref="AD99:AE99"/>
    <mergeCell ref="AF99:AG99"/>
    <mergeCell ref="B99:D99"/>
    <mergeCell ref="J99:K99"/>
    <mergeCell ref="L99:M99"/>
    <mergeCell ref="P99:Q99"/>
    <mergeCell ref="R99:S99"/>
    <mergeCell ref="T99:U99"/>
    <mergeCell ref="V98:W98"/>
    <mergeCell ref="X98:Y98"/>
    <mergeCell ref="Z98:AA98"/>
    <mergeCell ref="AB98:AC98"/>
    <mergeCell ref="AD98:AE98"/>
    <mergeCell ref="AF98:AG98"/>
    <mergeCell ref="B98:D98"/>
    <mergeCell ref="J98:K98"/>
    <mergeCell ref="L98:M98"/>
    <mergeCell ref="P98:Q98"/>
    <mergeCell ref="R98:S98"/>
    <mergeCell ref="T98:U98"/>
    <mergeCell ref="V97:W97"/>
    <mergeCell ref="X97:Y97"/>
    <mergeCell ref="Z97:AA97"/>
    <mergeCell ref="AB97:AC97"/>
    <mergeCell ref="AD97:AE97"/>
    <mergeCell ref="AF97:AG97"/>
    <mergeCell ref="B97:D97"/>
    <mergeCell ref="J97:K97"/>
    <mergeCell ref="L97:M97"/>
    <mergeCell ref="P97:Q97"/>
    <mergeCell ref="R97:S97"/>
    <mergeCell ref="T97:U97"/>
    <mergeCell ref="V96:W96"/>
    <mergeCell ref="X96:Y96"/>
    <mergeCell ref="Z96:AA96"/>
    <mergeCell ref="AB96:AC96"/>
    <mergeCell ref="AD96:AE96"/>
    <mergeCell ref="AF96:AG96"/>
    <mergeCell ref="B96:D96"/>
    <mergeCell ref="J96:K96"/>
    <mergeCell ref="L96:M96"/>
    <mergeCell ref="P96:Q96"/>
    <mergeCell ref="R96:S96"/>
    <mergeCell ref="T96:U96"/>
    <mergeCell ref="V95:W95"/>
    <mergeCell ref="X95:Y95"/>
    <mergeCell ref="Z95:AA95"/>
    <mergeCell ref="AB95:AC95"/>
    <mergeCell ref="AD95:AE95"/>
    <mergeCell ref="AF95:AG95"/>
    <mergeCell ref="B95:D95"/>
    <mergeCell ref="J95:K95"/>
    <mergeCell ref="L95:M95"/>
    <mergeCell ref="P95:Q95"/>
    <mergeCell ref="R95:S95"/>
    <mergeCell ref="T95:U95"/>
    <mergeCell ref="V94:W94"/>
    <mergeCell ref="X94:Y94"/>
    <mergeCell ref="Z94:AA94"/>
    <mergeCell ref="AB94:AC94"/>
    <mergeCell ref="AD94:AE94"/>
    <mergeCell ref="AF94:AG94"/>
    <mergeCell ref="B94:D94"/>
    <mergeCell ref="J94:K94"/>
    <mergeCell ref="L94:M94"/>
    <mergeCell ref="P94:Q94"/>
    <mergeCell ref="R94:S94"/>
    <mergeCell ref="T94:U94"/>
    <mergeCell ref="V93:W93"/>
    <mergeCell ref="X93:Y93"/>
    <mergeCell ref="Z93:AA93"/>
    <mergeCell ref="AB93:AC93"/>
    <mergeCell ref="AD93:AE93"/>
    <mergeCell ref="AF93:AG93"/>
    <mergeCell ref="B93:D93"/>
    <mergeCell ref="J93:K93"/>
    <mergeCell ref="L93:M93"/>
    <mergeCell ref="P93:Q93"/>
    <mergeCell ref="R93:S93"/>
    <mergeCell ref="T93:U93"/>
    <mergeCell ref="V92:W92"/>
    <mergeCell ref="X92:Y92"/>
    <mergeCell ref="Z92:AA92"/>
    <mergeCell ref="AB92:AC92"/>
    <mergeCell ref="AD92:AE92"/>
    <mergeCell ref="AF92:AG92"/>
    <mergeCell ref="B92:D92"/>
    <mergeCell ref="J92:K92"/>
    <mergeCell ref="L92:M92"/>
    <mergeCell ref="P92:Q92"/>
    <mergeCell ref="R92:S92"/>
    <mergeCell ref="T92:U92"/>
    <mergeCell ref="V91:W91"/>
    <mergeCell ref="X91:Y91"/>
    <mergeCell ref="Z91:AA91"/>
    <mergeCell ref="AB91:AC91"/>
    <mergeCell ref="AD91:AE91"/>
    <mergeCell ref="AF91:AG91"/>
    <mergeCell ref="B91:D91"/>
    <mergeCell ref="J91:K91"/>
    <mergeCell ref="L91:M91"/>
    <mergeCell ref="P91:Q91"/>
    <mergeCell ref="R91:S91"/>
    <mergeCell ref="T91:U91"/>
    <mergeCell ref="V90:W90"/>
    <mergeCell ref="X90:Y90"/>
    <mergeCell ref="Z90:AA90"/>
    <mergeCell ref="AB90:AC90"/>
    <mergeCell ref="AD90:AE90"/>
    <mergeCell ref="AF90:AG90"/>
    <mergeCell ref="B90:D90"/>
    <mergeCell ref="J90:K90"/>
    <mergeCell ref="L90:M90"/>
    <mergeCell ref="P90:Q90"/>
    <mergeCell ref="R90:S90"/>
    <mergeCell ref="T90:U90"/>
    <mergeCell ref="V89:W89"/>
    <mergeCell ref="X89:Y89"/>
    <mergeCell ref="Z89:AA89"/>
    <mergeCell ref="AB89:AC89"/>
    <mergeCell ref="AD89:AE89"/>
    <mergeCell ref="AF89:AG89"/>
    <mergeCell ref="B89:D89"/>
    <mergeCell ref="J89:K89"/>
    <mergeCell ref="L89:M89"/>
    <mergeCell ref="P89:Q89"/>
    <mergeCell ref="R89:S89"/>
    <mergeCell ref="T89:U89"/>
    <mergeCell ref="V88:W88"/>
    <mergeCell ref="X88:Y88"/>
    <mergeCell ref="Z88:AA88"/>
    <mergeCell ref="AB88:AC88"/>
    <mergeCell ref="AD88:AE88"/>
    <mergeCell ref="AF88:AG88"/>
    <mergeCell ref="B88:D88"/>
    <mergeCell ref="J88:K88"/>
    <mergeCell ref="L88:M88"/>
    <mergeCell ref="P88:Q88"/>
    <mergeCell ref="R88:S88"/>
    <mergeCell ref="T88:U88"/>
    <mergeCell ref="V87:W87"/>
    <mergeCell ref="X87:Y87"/>
    <mergeCell ref="Z87:AA87"/>
    <mergeCell ref="AB87:AC87"/>
    <mergeCell ref="AD87:AE87"/>
    <mergeCell ref="AF87:AG87"/>
    <mergeCell ref="B87:D87"/>
    <mergeCell ref="J87:K87"/>
    <mergeCell ref="L87:M87"/>
    <mergeCell ref="P87:Q87"/>
    <mergeCell ref="R87:S87"/>
    <mergeCell ref="T87:U87"/>
    <mergeCell ref="V86:W86"/>
    <mergeCell ref="X86:Y86"/>
    <mergeCell ref="Z86:AA86"/>
    <mergeCell ref="AB86:AC86"/>
    <mergeCell ref="AD86:AE86"/>
    <mergeCell ref="AF86:AG86"/>
    <mergeCell ref="B86:D86"/>
    <mergeCell ref="J86:K86"/>
    <mergeCell ref="L86:M86"/>
    <mergeCell ref="P86:Q86"/>
    <mergeCell ref="R86:S86"/>
    <mergeCell ref="T86:U86"/>
    <mergeCell ref="V85:W85"/>
    <mergeCell ref="X85:Y85"/>
    <mergeCell ref="Z85:AA85"/>
    <mergeCell ref="AB85:AC85"/>
    <mergeCell ref="AD85:AE85"/>
    <mergeCell ref="AF85:AG85"/>
    <mergeCell ref="B85:D85"/>
    <mergeCell ref="J85:K85"/>
    <mergeCell ref="L85:M85"/>
    <mergeCell ref="P85:Q85"/>
    <mergeCell ref="R85:S85"/>
    <mergeCell ref="T85:U85"/>
    <mergeCell ref="V84:W84"/>
    <mergeCell ref="X84:Y84"/>
    <mergeCell ref="Z84:AA84"/>
    <mergeCell ref="AB84:AC84"/>
    <mergeCell ref="AD84:AE84"/>
    <mergeCell ref="AF84:AG84"/>
    <mergeCell ref="B84:D84"/>
    <mergeCell ref="J84:K84"/>
    <mergeCell ref="L84:M84"/>
    <mergeCell ref="P84:Q84"/>
    <mergeCell ref="R84:S84"/>
    <mergeCell ref="T84:U84"/>
    <mergeCell ref="V83:W83"/>
    <mergeCell ref="X83:Y83"/>
    <mergeCell ref="Z83:AA83"/>
    <mergeCell ref="AB83:AC83"/>
    <mergeCell ref="AD83:AE83"/>
    <mergeCell ref="AF83:AG83"/>
    <mergeCell ref="B83:D83"/>
    <mergeCell ref="J83:K83"/>
    <mergeCell ref="L83:M83"/>
    <mergeCell ref="P83:Q83"/>
    <mergeCell ref="R83:S83"/>
    <mergeCell ref="T83:U83"/>
    <mergeCell ref="V82:W82"/>
    <mergeCell ref="X82:Y82"/>
    <mergeCell ref="Z82:AA82"/>
    <mergeCell ref="AB82:AC82"/>
    <mergeCell ref="AD82:AE82"/>
    <mergeCell ref="AF82:AG82"/>
    <mergeCell ref="B82:D82"/>
    <mergeCell ref="J82:K82"/>
    <mergeCell ref="L82:M82"/>
    <mergeCell ref="P82:Q82"/>
    <mergeCell ref="R82:S82"/>
    <mergeCell ref="T82:U82"/>
    <mergeCell ref="V81:W81"/>
    <mergeCell ref="X81:Y81"/>
    <mergeCell ref="Z81:AA81"/>
    <mergeCell ref="AB81:AC81"/>
    <mergeCell ref="AD81:AE81"/>
    <mergeCell ref="AF81:AG81"/>
    <mergeCell ref="B81:D81"/>
    <mergeCell ref="J81:K81"/>
    <mergeCell ref="L81:M81"/>
    <mergeCell ref="P81:Q81"/>
    <mergeCell ref="R81:S81"/>
    <mergeCell ref="T81:U81"/>
    <mergeCell ref="V80:W80"/>
    <mergeCell ref="X80:Y80"/>
    <mergeCell ref="Z80:AA80"/>
    <mergeCell ref="AB80:AC80"/>
    <mergeCell ref="AD80:AE80"/>
    <mergeCell ref="AF80:AG80"/>
    <mergeCell ref="B80:D80"/>
    <mergeCell ref="J80:K80"/>
    <mergeCell ref="L80:M80"/>
    <mergeCell ref="P80:Q80"/>
    <mergeCell ref="R80:S80"/>
    <mergeCell ref="T80:U80"/>
    <mergeCell ref="V79:W79"/>
    <mergeCell ref="X79:Y79"/>
    <mergeCell ref="Z79:AA79"/>
    <mergeCell ref="AB79:AC79"/>
    <mergeCell ref="AD79:AE79"/>
    <mergeCell ref="AF79:AG79"/>
    <mergeCell ref="B79:D79"/>
    <mergeCell ref="J79:K79"/>
    <mergeCell ref="L79:M79"/>
    <mergeCell ref="P79:Q79"/>
    <mergeCell ref="R79:S79"/>
    <mergeCell ref="T79:U79"/>
    <mergeCell ref="V78:W78"/>
    <mergeCell ref="X78:Y78"/>
    <mergeCell ref="Z78:AA78"/>
    <mergeCell ref="AB78:AC78"/>
    <mergeCell ref="AD78:AE78"/>
    <mergeCell ref="AF78:AG78"/>
    <mergeCell ref="B78:D78"/>
    <mergeCell ref="J78:K78"/>
    <mergeCell ref="L78:M78"/>
    <mergeCell ref="P78:Q78"/>
    <mergeCell ref="R78:S78"/>
    <mergeCell ref="T78:U78"/>
    <mergeCell ref="V77:W77"/>
    <mergeCell ref="X77:Y77"/>
    <mergeCell ref="Z77:AA77"/>
    <mergeCell ref="AB77:AC77"/>
    <mergeCell ref="AD77:AE77"/>
    <mergeCell ref="AF77:AG77"/>
    <mergeCell ref="B77:D77"/>
    <mergeCell ref="J77:K77"/>
    <mergeCell ref="L77:M77"/>
    <mergeCell ref="P77:Q77"/>
    <mergeCell ref="R77:S77"/>
    <mergeCell ref="T77:U77"/>
    <mergeCell ref="V76:W76"/>
    <mergeCell ref="X76:Y76"/>
    <mergeCell ref="Z76:AA76"/>
    <mergeCell ref="AB76:AC76"/>
    <mergeCell ref="AD76:AE76"/>
    <mergeCell ref="AF76:AG76"/>
    <mergeCell ref="B76:D76"/>
    <mergeCell ref="J76:K76"/>
    <mergeCell ref="L76:M76"/>
    <mergeCell ref="P76:Q76"/>
    <mergeCell ref="R76:S76"/>
    <mergeCell ref="T76:U76"/>
    <mergeCell ref="V75:W75"/>
    <mergeCell ref="X75:Y75"/>
    <mergeCell ref="Z75:AA75"/>
    <mergeCell ref="AB75:AC75"/>
    <mergeCell ref="AD75:AE75"/>
    <mergeCell ref="AF75:AG75"/>
    <mergeCell ref="B75:D75"/>
    <mergeCell ref="J75:K75"/>
    <mergeCell ref="L75:M75"/>
    <mergeCell ref="P75:Q75"/>
    <mergeCell ref="R75:S75"/>
    <mergeCell ref="T75:U75"/>
    <mergeCell ref="V74:W74"/>
    <mergeCell ref="X74:Y74"/>
    <mergeCell ref="Z74:AA74"/>
    <mergeCell ref="AB74:AC74"/>
    <mergeCell ref="AD74:AE74"/>
    <mergeCell ref="AF74:AG74"/>
    <mergeCell ref="B74:D74"/>
    <mergeCell ref="J74:K74"/>
    <mergeCell ref="L74:M74"/>
    <mergeCell ref="P74:Q74"/>
    <mergeCell ref="R74:S74"/>
    <mergeCell ref="T74:U74"/>
    <mergeCell ref="V73:W73"/>
    <mergeCell ref="X73:Y73"/>
    <mergeCell ref="Z73:AA73"/>
    <mergeCell ref="AB73:AC73"/>
    <mergeCell ref="AD73:AE73"/>
    <mergeCell ref="AF73:AG73"/>
    <mergeCell ref="B73:D73"/>
    <mergeCell ref="J73:K73"/>
    <mergeCell ref="L73:M73"/>
    <mergeCell ref="P73:Q73"/>
    <mergeCell ref="R73:S73"/>
    <mergeCell ref="T73:U73"/>
    <mergeCell ref="V72:W72"/>
    <mergeCell ref="X72:Y72"/>
    <mergeCell ref="Z72:AA72"/>
    <mergeCell ref="AB72:AC72"/>
    <mergeCell ref="AD72:AE72"/>
    <mergeCell ref="AF72:AG72"/>
    <mergeCell ref="B72:D72"/>
    <mergeCell ref="J72:K72"/>
    <mergeCell ref="L72:M72"/>
    <mergeCell ref="P72:Q72"/>
    <mergeCell ref="R72:S72"/>
    <mergeCell ref="T72:U72"/>
    <mergeCell ref="V71:W71"/>
    <mergeCell ref="X71:Y71"/>
    <mergeCell ref="Z71:AA71"/>
    <mergeCell ref="AB71:AC71"/>
    <mergeCell ref="AD71:AE71"/>
    <mergeCell ref="AF71:AG71"/>
    <mergeCell ref="B71:D71"/>
    <mergeCell ref="J71:K71"/>
    <mergeCell ref="L71:M71"/>
    <mergeCell ref="P71:Q71"/>
    <mergeCell ref="R71:S71"/>
    <mergeCell ref="T71:U71"/>
    <mergeCell ref="V70:W70"/>
    <mergeCell ref="X70:Y70"/>
    <mergeCell ref="Z70:AA70"/>
    <mergeCell ref="AB70:AC70"/>
    <mergeCell ref="AD70:AE70"/>
    <mergeCell ref="AF70:AG70"/>
    <mergeCell ref="B70:D70"/>
    <mergeCell ref="J70:K70"/>
    <mergeCell ref="L70:M70"/>
    <mergeCell ref="P70:Q70"/>
    <mergeCell ref="R70:S70"/>
    <mergeCell ref="T70:U70"/>
    <mergeCell ref="V69:W69"/>
    <mergeCell ref="X69:Y69"/>
    <mergeCell ref="Z69:AA69"/>
    <mergeCell ref="AB69:AC69"/>
    <mergeCell ref="AD69:AE69"/>
    <mergeCell ref="AF69:AG69"/>
    <mergeCell ref="B69:D69"/>
    <mergeCell ref="J69:K69"/>
    <mergeCell ref="L69:M69"/>
    <mergeCell ref="P69:Q69"/>
    <mergeCell ref="R69:S69"/>
    <mergeCell ref="T69:U69"/>
    <mergeCell ref="V68:W68"/>
    <mergeCell ref="X68:Y68"/>
    <mergeCell ref="Z68:AA68"/>
    <mergeCell ref="AB68:AC68"/>
    <mergeCell ref="AD68:AE68"/>
    <mergeCell ref="AF68:AG68"/>
    <mergeCell ref="B68:D68"/>
    <mergeCell ref="J68:K68"/>
    <mergeCell ref="L68:M68"/>
    <mergeCell ref="P68:Q68"/>
    <mergeCell ref="R68:S68"/>
    <mergeCell ref="T68:U68"/>
    <mergeCell ref="V67:W67"/>
    <mergeCell ref="X67:Y67"/>
    <mergeCell ref="Z67:AA67"/>
    <mergeCell ref="AB67:AC67"/>
    <mergeCell ref="AD67:AE67"/>
    <mergeCell ref="AF67:AG67"/>
    <mergeCell ref="B67:D67"/>
    <mergeCell ref="J67:K67"/>
    <mergeCell ref="L67:M67"/>
    <mergeCell ref="P67:Q67"/>
    <mergeCell ref="R67:S67"/>
    <mergeCell ref="T67:U67"/>
    <mergeCell ref="V66:W66"/>
    <mergeCell ref="X66:Y66"/>
    <mergeCell ref="Z66:AA66"/>
    <mergeCell ref="AB66:AC66"/>
    <mergeCell ref="AD66:AE66"/>
    <mergeCell ref="AF66:AG66"/>
    <mergeCell ref="B66:D66"/>
    <mergeCell ref="J66:K66"/>
    <mergeCell ref="L66:M66"/>
    <mergeCell ref="P66:Q66"/>
    <mergeCell ref="R66:S66"/>
    <mergeCell ref="T66:U66"/>
    <mergeCell ref="V65:W65"/>
    <mergeCell ref="X65:Y65"/>
    <mergeCell ref="Z65:AA65"/>
    <mergeCell ref="AB65:AC65"/>
    <mergeCell ref="AD65:AE65"/>
    <mergeCell ref="AF65:AG65"/>
    <mergeCell ref="B65:D65"/>
    <mergeCell ref="J65:K65"/>
    <mergeCell ref="L65:M65"/>
    <mergeCell ref="P65:Q65"/>
    <mergeCell ref="R65:S65"/>
    <mergeCell ref="T65:U65"/>
    <mergeCell ref="V64:W64"/>
    <mergeCell ref="X64:Y64"/>
    <mergeCell ref="Z64:AA64"/>
    <mergeCell ref="AB64:AC64"/>
    <mergeCell ref="AD64:AE64"/>
    <mergeCell ref="AF64:AG64"/>
    <mergeCell ref="B64:D64"/>
    <mergeCell ref="J64:K64"/>
    <mergeCell ref="L64:M64"/>
    <mergeCell ref="P64:Q64"/>
    <mergeCell ref="R64:S64"/>
    <mergeCell ref="T64:U64"/>
    <mergeCell ref="V63:W63"/>
    <mergeCell ref="X63:Y63"/>
    <mergeCell ref="Z63:AA63"/>
    <mergeCell ref="AB63:AC63"/>
    <mergeCell ref="AD63:AE63"/>
    <mergeCell ref="AF63:AG63"/>
    <mergeCell ref="B63:D63"/>
    <mergeCell ref="J63:K63"/>
    <mergeCell ref="L63:M63"/>
    <mergeCell ref="P63:Q63"/>
    <mergeCell ref="R63:S63"/>
    <mergeCell ref="T63:U63"/>
    <mergeCell ref="V62:W62"/>
    <mergeCell ref="X62:Y62"/>
    <mergeCell ref="Z62:AA62"/>
    <mergeCell ref="AB62:AC62"/>
    <mergeCell ref="AD62:AE62"/>
    <mergeCell ref="AF62:AG62"/>
    <mergeCell ref="B62:D62"/>
    <mergeCell ref="J62:K62"/>
    <mergeCell ref="L62:M62"/>
    <mergeCell ref="P62:Q62"/>
    <mergeCell ref="R62:S62"/>
    <mergeCell ref="T62:U62"/>
    <mergeCell ref="V61:W61"/>
    <mergeCell ref="X61:Y61"/>
    <mergeCell ref="Z61:AA61"/>
    <mergeCell ref="AB61:AC61"/>
    <mergeCell ref="AD61:AE61"/>
    <mergeCell ref="AF61:AG61"/>
    <mergeCell ref="B61:D61"/>
    <mergeCell ref="J61:K61"/>
    <mergeCell ref="L61:M61"/>
    <mergeCell ref="P61:Q61"/>
    <mergeCell ref="R61:S61"/>
    <mergeCell ref="T61:U61"/>
    <mergeCell ref="V60:W60"/>
    <mergeCell ref="X60:Y60"/>
    <mergeCell ref="Z60:AA60"/>
    <mergeCell ref="AB60:AC60"/>
    <mergeCell ref="AD60:AE60"/>
    <mergeCell ref="AF60:AG60"/>
    <mergeCell ref="B60:D60"/>
    <mergeCell ref="J60:K60"/>
    <mergeCell ref="L60:M60"/>
    <mergeCell ref="P60:Q60"/>
    <mergeCell ref="R60:S60"/>
    <mergeCell ref="T60:U60"/>
    <mergeCell ref="V59:W59"/>
    <mergeCell ref="X59:Y59"/>
    <mergeCell ref="Z59:AA59"/>
    <mergeCell ref="AB59:AC59"/>
    <mergeCell ref="AD59:AE59"/>
    <mergeCell ref="AF59:AG59"/>
    <mergeCell ref="B59:D59"/>
    <mergeCell ref="J59:K59"/>
    <mergeCell ref="L59:M59"/>
    <mergeCell ref="P59:Q59"/>
    <mergeCell ref="R59:S59"/>
    <mergeCell ref="T59:U59"/>
    <mergeCell ref="V58:W58"/>
    <mergeCell ref="X58:Y58"/>
    <mergeCell ref="Z58:AA58"/>
    <mergeCell ref="AB58:AC58"/>
    <mergeCell ref="AD58:AE58"/>
    <mergeCell ref="AF58:AG58"/>
    <mergeCell ref="B58:D58"/>
    <mergeCell ref="J58:K58"/>
    <mergeCell ref="L58:M58"/>
    <mergeCell ref="P58:Q58"/>
    <mergeCell ref="R58:S58"/>
    <mergeCell ref="T58:U58"/>
    <mergeCell ref="V57:W57"/>
    <mergeCell ref="X57:Y57"/>
    <mergeCell ref="Z57:AA57"/>
    <mergeCell ref="AB57:AC57"/>
    <mergeCell ref="AD57:AE57"/>
    <mergeCell ref="AF57:AG57"/>
    <mergeCell ref="B57:D57"/>
    <mergeCell ref="J57:K57"/>
    <mergeCell ref="L57:M57"/>
    <mergeCell ref="P57:Q57"/>
    <mergeCell ref="R57:S57"/>
    <mergeCell ref="T57:U57"/>
    <mergeCell ref="V56:W56"/>
    <mergeCell ref="X56:Y56"/>
    <mergeCell ref="Z56:AA56"/>
    <mergeCell ref="AB56:AC56"/>
    <mergeCell ref="AD56:AE56"/>
    <mergeCell ref="AF56:AG56"/>
    <mergeCell ref="B56:D56"/>
    <mergeCell ref="J56:K56"/>
    <mergeCell ref="L56:M56"/>
    <mergeCell ref="P56:Q56"/>
    <mergeCell ref="R56:S56"/>
    <mergeCell ref="T56:U56"/>
    <mergeCell ref="V55:W55"/>
    <mergeCell ref="X55:Y55"/>
    <mergeCell ref="Z55:AA55"/>
    <mergeCell ref="AB55:AC55"/>
    <mergeCell ref="AD55:AE55"/>
    <mergeCell ref="AF55:AG55"/>
    <mergeCell ref="B55:D55"/>
    <mergeCell ref="J55:K55"/>
    <mergeCell ref="L55:M55"/>
    <mergeCell ref="P55:Q55"/>
    <mergeCell ref="R55:S55"/>
    <mergeCell ref="T55:U55"/>
    <mergeCell ref="V54:W54"/>
    <mergeCell ref="X54:Y54"/>
    <mergeCell ref="Z54:AA54"/>
    <mergeCell ref="AB54:AC54"/>
    <mergeCell ref="AD54:AE54"/>
    <mergeCell ref="AF54:AG54"/>
    <mergeCell ref="B54:D54"/>
    <mergeCell ref="J54:K54"/>
    <mergeCell ref="L54:M54"/>
    <mergeCell ref="P54:Q54"/>
    <mergeCell ref="R54:S54"/>
    <mergeCell ref="T54:U54"/>
    <mergeCell ref="X52:Y52"/>
    <mergeCell ref="Z52:AA52"/>
    <mergeCell ref="AB52:AC52"/>
    <mergeCell ref="AD52:AE52"/>
    <mergeCell ref="AF52:AG52"/>
    <mergeCell ref="AJ52:AJ53"/>
    <mergeCell ref="L52:M52"/>
    <mergeCell ref="O52:O53"/>
    <mergeCell ref="P52:Q52"/>
    <mergeCell ref="R52:S52"/>
    <mergeCell ref="T52:U52"/>
    <mergeCell ref="V52:W52"/>
    <mergeCell ref="E52:E53"/>
    <mergeCell ref="F52:F53"/>
    <mergeCell ref="H52:H53"/>
    <mergeCell ref="I52:I53"/>
    <mergeCell ref="J52:J53"/>
    <mergeCell ref="K52:K53"/>
    <mergeCell ref="A50:AM50"/>
    <mergeCell ref="A51:A53"/>
    <mergeCell ref="B51:D51"/>
    <mergeCell ref="J51:K51"/>
    <mergeCell ref="L51:M51"/>
    <mergeCell ref="P51:AG51"/>
    <mergeCell ref="AH51:AI51"/>
    <mergeCell ref="AL51:AL53"/>
    <mergeCell ref="AM51:AM53"/>
    <mergeCell ref="B52:D53"/>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V6:W6"/>
    <mergeCell ref="X6:Y6"/>
    <mergeCell ref="Z6:AA6"/>
    <mergeCell ref="AB6:AC6"/>
    <mergeCell ref="AD6:AE6"/>
    <mergeCell ref="AF6:AG6"/>
    <mergeCell ref="B6:D6"/>
    <mergeCell ref="J6:K6"/>
    <mergeCell ref="L6:M6"/>
    <mergeCell ref="P6:Q6"/>
    <mergeCell ref="R6:S6"/>
    <mergeCell ref="T6:U6"/>
    <mergeCell ref="V5:W5"/>
    <mergeCell ref="X5:Y5"/>
    <mergeCell ref="Z5:AA5"/>
    <mergeCell ref="AB5:AC5"/>
    <mergeCell ref="AD5:AE5"/>
    <mergeCell ref="AF5:AG5"/>
    <mergeCell ref="B5:D5"/>
    <mergeCell ref="J5:K5"/>
    <mergeCell ref="L5:M5"/>
    <mergeCell ref="P5:Q5"/>
    <mergeCell ref="R5:S5"/>
    <mergeCell ref="T5:U5"/>
    <mergeCell ref="X3:Y3"/>
    <mergeCell ref="Z3:AA3"/>
    <mergeCell ref="AB3:AC3"/>
    <mergeCell ref="AD3:AE3"/>
    <mergeCell ref="AF3:AG3"/>
    <mergeCell ref="AJ3:AJ4"/>
    <mergeCell ref="L3:M3"/>
    <mergeCell ref="O3:O4"/>
    <mergeCell ref="P3:Q3"/>
    <mergeCell ref="R3:S3"/>
    <mergeCell ref="T3:U3"/>
    <mergeCell ref="V3:W3"/>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s>
  <conditionalFormatting sqref="H5:I49 H54:I104">
    <cfRule type="expression" dxfId="1547" priority="35">
      <formula>"""Cumple"" o ""No cumple"""</formula>
    </cfRule>
  </conditionalFormatting>
  <conditionalFormatting sqref="I5:I49 I54:I104">
    <cfRule type="expression" dxfId="1546" priority="33">
      <formula>$I5="No cumple"</formula>
    </cfRule>
    <cfRule type="expression" dxfId="1545" priority="34">
      <formula>$I5="Cumple"</formula>
    </cfRule>
  </conditionalFormatting>
  <conditionalFormatting sqref="H5:H49 H54:H104">
    <cfRule type="expression" dxfId="1544" priority="31">
      <formula>$H5="No cumple"</formula>
    </cfRule>
    <cfRule type="expression" dxfId="1543" priority="32">
      <formula>$H5="Cumple"</formula>
    </cfRule>
  </conditionalFormatting>
  <conditionalFormatting sqref="L5:L6">
    <cfRule type="cellIs" dxfId="1542" priority="29" operator="lessThan">
      <formula>$L$4</formula>
    </cfRule>
    <cfRule type="cellIs" dxfId="1541" priority="30" operator="greaterThanOrEqual">
      <formula>$L$4</formula>
    </cfRule>
  </conditionalFormatting>
  <conditionalFormatting sqref="J5:K49 J54:K104">
    <cfRule type="cellIs" dxfId="1540" priority="27" operator="notBetween">
      <formula>$J$3</formula>
      <formula>$K$3</formula>
    </cfRule>
    <cfRule type="cellIs" dxfId="1539" priority="28" operator="between">
      <formula>$J$3</formula>
      <formula>$K$3</formula>
    </cfRule>
  </conditionalFormatting>
  <conditionalFormatting sqref="P5:Q49 P54:Q104">
    <cfRule type="cellIs" dxfId="1538" priority="25" operator="notBetween">
      <formula>$P$4</formula>
      <formula>$Q$4</formula>
    </cfRule>
    <cfRule type="cellIs" dxfId="1537" priority="26" operator="between">
      <formula>$P$4</formula>
      <formula>$Q$4</formula>
    </cfRule>
  </conditionalFormatting>
  <conditionalFormatting sqref="R5:S49 R54:S104">
    <cfRule type="cellIs" dxfId="1536" priority="23" operator="notBetween">
      <formula>$R$4</formula>
      <formula>$S$4</formula>
    </cfRule>
    <cfRule type="cellIs" dxfId="1535" priority="24" operator="between">
      <formula>$R$4</formula>
      <formula>$S$4</formula>
    </cfRule>
  </conditionalFormatting>
  <conditionalFormatting sqref="T5:U49 T54:U104">
    <cfRule type="cellIs" dxfId="1534" priority="21" operator="notBetween">
      <formula>$T$4</formula>
      <formula>$U$4</formula>
    </cfRule>
    <cfRule type="cellIs" dxfId="1533" priority="22" operator="between">
      <formula>$T$4</formula>
      <formula>$U$4</formula>
    </cfRule>
  </conditionalFormatting>
  <conditionalFormatting sqref="V5:W49 V54:W104">
    <cfRule type="cellIs" dxfId="1532" priority="19" operator="notBetween">
      <formula>$V$4</formula>
      <formula>$W$4</formula>
    </cfRule>
    <cfRule type="cellIs" dxfId="1531" priority="20" operator="between">
      <formula>$V$4</formula>
      <formula>$W$4</formula>
    </cfRule>
  </conditionalFormatting>
  <conditionalFormatting sqref="X5:Y49 X54:Y104">
    <cfRule type="cellIs" dxfId="1530" priority="17" operator="notBetween">
      <formula>$X$4</formula>
      <formula>$Y$4</formula>
    </cfRule>
    <cfRule type="cellIs" dxfId="1529" priority="18" operator="between">
      <formula>$X$4</formula>
      <formula>$Y$4</formula>
    </cfRule>
  </conditionalFormatting>
  <conditionalFormatting sqref="Z5:AG49 Z54:AG104">
    <cfRule type="cellIs" dxfId="1528" priority="15" operator="notBetween">
      <formula>$Z$4</formula>
      <formula>$AA$4</formula>
    </cfRule>
    <cfRule type="cellIs" dxfId="1527" priority="16" operator="between">
      <formula>$Z$4</formula>
      <formula>$AA$4</formula>
    </cfRule>
  </conditionalFormatting>
  <conditionalFormatting sqref="AK5:AK49 AK54:AK104">
    <cfRule type="cellIs" dxfId="1526" priority="13" operator="lessThanOrEqual">
      <formula>$AK$4</formula>
    </cfRule>
    <cfRule type="cellIs" dxfId="1525" priority="14" operator="greaterThan">
      <formula>$AK$4</formula>
    </cfRule>
  </conditionalFormatting>
  <conditionalFormatting sqref="L7:L49 L54:L104">
    <cfRule type="cellIs" dxfId="1524" priority="11" operator="lessThan">
      <formula>$L$4</formula>
    </cfRule>
    <cfRule type="cellIs" dxfId="1523" priority="12" operator="greaterThanOrEqual">
      <formula>$L$4</formula>
    </cfRule>
  </conditionalFormatting>
  <conditionalFormatting sqref="G5:G49">
    <cfRule type="cellIs" dxfId="1522" priority="9" operator="lessThan">
      <formula>$G$4</formula>
    </cfRule>
    <cfRule type="cellIs" dxfId="1521" priority="10" operator="greaterThanOrEqual">
      <formula>$G$4</formula>
    </cfRule>
  </conditionalFormatting>
  <conditionalFormatting sqref="AH5:AI49 AH54:AI104">
    <cfRule type="cellIs" dxfId="1520" priority="7" operator="greaterThan">
      <formula>$AH$4</formula>
    </cfRule>
    <cfRule type="cellIs" dxfId="1519" priority="8" operator="lessThanOrEqual">
      <formula>$AH$4</formula>
    </cfRule>
  </conditionalFormatting>
  <conditionalFormatting sqref="AI5:AI49 AI54:AI104">
    <cfRule type="cellIs" dxfId="1518" priority="5" operator="greaterThan">
      <formula>$AI$4</formula>
    </cfRule>
    <cfRule type="cellIs" dxfId="1517" priority="6" operator="lessThanOrEqual">
      <formula>$AI$4</formula>
    </cfRule>
  </conditionalFormatting>
  <conditionalFormatting sqref="AJ5:AJ49 AJ54:AJ104">
    <cfRule type="expression" dxfId="1516" priority="3">
      <formula>$AJ5="No cumple"</formula>
    </cfRule>
    <cfRule type="expression" dxfId="1515" priority="4">
      <formula>$AJ5="Cumple"</formula>
    </cfRule>
  </conditionalFormatting>
  <conditionalFormatting sqref="G54:G104">
    <cfRule type="cellIs" dxfId="1514" priority="1" operator="lessThan">
      <formula>$G$53</formula>
    </cfRule>
    <cfRule type="cellIs" dxfId="1513" priority="2" operator="greaterThanOrEqual">
      <formula>$G$53</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 B52:D53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S104"/>
  <sheetViews>
    <sheetView zoomScaleNormal="100" workbookViewId="0">
      <selection activeCell="E6" sqref="E6"/>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242</v>
      </c>
      <c r="C3" s="99"/>
      <c r="D3" s="100"/>
      <c r="E3" s="118" t="s">
        <v>221</v>
      </c>
      <c r="F3" s="107" t="str">
        <f>VLOOKUP(B3,ESPECIFICACIONES[],2,FALSE)</f>
        <v>PEBD      PVC</v>
      </c>
      <c r="G3" s="74" t="str">
        <f>VLOOKUP(B3,ESPECIFICACIONES[],3,FALSE)</f>
        <v>No menor a 1000 ml                    No menor a 500 ml</v>
      </c>
      <c r="H3" s="107" t="str">
        <f>VLOOKUP(B3,ESPECIFICACIONES[],5,FALSE)</f>
        <v>El contenido y el envase primario no presenta huellas de coloración</v>
      </c>
      <c r="I3" s="107" t="str">
        <f>VLOOKUP(B3,ESPECIFICACIONES[],4,FALSE)</f>
        <v>Solución límpida e incolora</v>
      </c>
      <c r="J3" s="120">
        <f>VLOOKUP(B3,ESPECIFICACIONES[],6,FALSE)</f>
        <v>3.2</v>
      </c>
      <c r="K3" s="120">
        <f>VLOOKUP(B3,ESPECIFICACIONES[],7,FALSE)</f>
        <v>6.5</v>
      </c>
      <c r="L3" s="109" t="str">
        <f>VLOOKUP(B3,ESPECIFICACIONES[],8,FALSE)</f>
        <v>NA</v>
      </c>
      <c r="M3" s="110" t="str">
        <f>VLOOKUP(B3,ESPECIFICACIONES[],9,FALSE)</f>
        <v>Limite de 5-hidroximetilfurfural y sustancias relacionadas</v>
      </c>
      <c r="N3" s="63" t="str">
        <f>VLOOKUP(B3,ESPECIFICACIONES[],10,FALSE)</f>
        <v>No más de 0,25</v>
      </c>
      <c r="O3" s="107" t="str">
        <f>VLOOKUP(B3,ESPECIFICACIONES[],11,FALSE)</f>
        <v>NA</v>
      </c>
      <c r="P3" s="104" t="str">
        <f>VLOOKUP(B3,ESPECIFICACIONES[],12,FALSE)</f>
        <v>% Glucosa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10 UE/g</v>
      </c>
      <c r="AL3" s="95"/>
      <c r="AM3" s="97"/>
    </row>
    <row r="4" spans="1:45" s="49" customFormat="1" ht="27" customHeight="1" x14ac:dyDescent="0.25">
      <c r="A4" s="87"/>
      <c r="B4" s="101"/>
      <c r="C4" s="102"/>
      <c r="D4" s="103"/>
      <c r="E4" s="119"/>
      <c r="F4" s="108"/>
      <c r="G4" s="62">
        <v>1000</v>
      </c>
      <c r="H4" s="108"/>
      <c r="I4" s="108"/>
      <c r="J4" s="120"/>
      <c r="K4" s="120"/>
      <c r="L4" s="63" t="s">
        <v>8</v>
      </c>
      <c r="M4" s="63" t="s">
        <v>8</v>
      </c>
      <c r="N4" s="63">
        <v>0.25</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Solución de Glucosa Isotónica al 5%</v>
      </c>
      <c r="C5" s="121"/>
      <c r="D5" s="121"/>
      <c r="E5" s="65"/>
      <c r="F5" s="65"/>
      <c r="G5" s="65" t="s">
        <v>8</v>
      </c>
      <c r="H5" s="65" t="s">
        <v>8</v>
      </c>
      <c r="I5" s="65" t="s">
        <v>8</v>
      </c>
      <c r="J5" s="114" t="s">
        <v>8</v>
      </c>
      <c r="K5" s="115"/>
      <c r="L5" s="111" t="s">
        <v>8</v>
      </c>
      <c r="M5" s="113"/>
      <c r="N5" s="71" t="s">
        <v>8</v>
      </c>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Solución de Glucosa Isotónica al 5%</v>
      </c>
      <c r="C6" s="112"/>
      <c r="D6" s="113"/>
      <c r="E6" s="65"/>
      <c r="F6" s="65"/>
      <c r="G6" s="65"/>
      <c r="H6" s="65"/>
      <c r="I6" s="65" t="s">
        <v>8</v>
      </c>
      <c r="J6" s="114"/>
      <c r="K6" s="115"/>
      <c r="L6" s="114"/>
      <c r="M6" s="115"/>
      <c r="N6" s="71"/>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Solución de Glucosa Isotónica al 5%</v>
      </c>
      <c r="C7" s="112"/>
      <c r="D7" s="113"/>
      <c r="E7" s="65"/>
      <c r="F7" s="65"/>
      <c r="G7" s="65"/>
      <c r="H7" s="65"/>
      <c r="I7" s="65" t="s">
        <v>8</v>
      </c>
      <c r="J7" s="114"/>
      <c r="K7" s="115"/>
      <c r="L7" s="114"/>
      <c r="M7" s="115"/>
      <c r="N7" s="71"/>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Solución de Glucosa Isotónica al 5%</v>
      </c>
      <c r="C8" s="112"/>
      <c r="D8" s="113"/>
      <c r="E8" s="65"/>
      <c r="F8" s="65"/>
      <c r="G8" s="65"/>
      <c r="H8" s="65"/>
      <c r="I8" s="65" t="s">
        <v>8</v>
      </c>
      <c r="J8" s="114"/>
      <c r="K8" s="115"/>
      <c r="L8" s="114"/>
      <c r="M8" s="115"/>
      <c r="N8" s="71"/>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Solución de Glucosa Isotónica al 5%</v>
      </c>
      <c r="C9" s="112"/>
      <c r="D9" s="113"/>
      <c r="E9" s="65"/>
      <c r="F9" s="65"/>
      <c r="G9" s="65"/>
      <c r="H9" s="65"/>
      <c r="I9" s="65" t="s">
        <v>8</v>
      </c>
      <c r="J9" s="114"/>
      <c r="K9" s="115"/>
      <c r="L9" s="114"/>
      <c r="M9" s="115"/>
      <c r="N9" s="71"/>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Solución de Glucosa Isotónica al 5%</v>
      </c>
      <c r="C10" s="112"/>
      <c r="D10" s="113"/>
      <c r="E10" s="65"/>
      <c r="F10" s="65"/>
      <c r="G10" s="65"/>
      <c r="H10" s="65"/>
      <c r="I10" s="65" t="s">
        <v>8</v>
      </c>
      <c r="J10" s="114"/>
      <c r="K10" s="115"/>
      <c r="L10" s="114"/>
      <c r="M10" s="115"/>
      <c r="N10" s="71"/>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Solución de Glucosa Isotónica al 5%</v>
      </c>
      <c r="C11" s="112"/>
      <c r="D11" s="113"/>
      <c r="E11" s="65"/>
      <c r="F11" s="65"/>
      <c r="G11" s="65"/>
      <c r="H11" s="65"/>
      <c r="I11" s="65" t="s">
        <v>8</v>
      </c>
      <c r="J11" s="114"/>
      <c r="K11" s="115"/>
      <c r="L11" s="114"/>
      <c r="M11" s="115"/>
      <c r="N11" s="71"/>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Solución de Glucosa Isotónica al 5%</v>
      </c>
      <c r="C12" s="112"/>
      <c r="D12" s="113"/>
      <c r="E12" s="65"/>
      <c r="F12" s="65"/>
      <c r="G12" s="65"/>
      <c r="H12" s="65"/>
      <c r="I12" s="65" t="s">
        <v>8</v>
      </c>
      <c r="J12" s="114"/>
      <c r="K12" s="115"/>
      <c r="L12" s="114"/>
      <c r="M12" s="115"/>
      <c r="N12" s="71"/>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Solución de Glucosa Isotónica al 5%</v>
      </c>
      <c r="C13" s="112"/>
      <c r="D13" s="113"/>
      <c r="E13" s="65"/>
      <c r="F13" s="65"/>
      <c r="G13" s="65"/>
      <c r="H13" s="65"/>
      <c r="I13" s="65" t="s">
        <v>8</v>
      </c>
      <c r="J13" s="114"/>
      <c r="K13" s="115"/>
      <c r="L13" s="114"/>
      <c r="M13" s="115"/>
      <c r="N13" s="71"/>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Solución de Glucosa Isotónica al 5%</v>
      </c>
      <c r="C14" s="112"/>
      <c r="D14" s="113"/>
      <c r="E14" s="65"/>
      <c r="F14" s="65"/>
      <c r="G14" s="65"/>
      <c r="H14" s="65"/>
      <c r="I14" s="65" t="s">
        <v>8</v>
      </c>
      <c r="J14" s="114"/>
      <c r="K14" s="115"/>
      <c r="L14" s="114"/>
      <c r="M14" s="115"/>
      <c r="N14" s="71"/>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Solución de Glucosa Isotónica al 5%</v>
      </c>
      <c r="C15" s="125"/>
      <c r="D15" s="126"/>
      <c r="E15" s="28"/>
      <c r="F15" s="28"/>
      <c r="G15" s="28"/>
      <c r="H15" s="28"/>
      <c r="I15" s="28" t="s">
        <v>8</v>
      </c>
      <c r="J15" s="127"/>
      <c r="K15" s="128"/>
      <c r="L15" s="114"/>
      <c r="M15" s="115"/>
      <c r="N15" s="72"/>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Solución de Glucosa Isotónica al 5%</v>
      </c>
      <c r="C16" s="112"/>
      <c r="D16" s="113"/>
      <c r="E16" s="65"/>
      <c r="F16" s="65"/>
      <c r="G16" s="65"/>
      <c r="H16" s="65"/>
      <c r="I16" s="65" t="s">
        <v>8</v>
      </c>
      <c r="J16" s="114"/>
      <c r="K16" s="115"/>
      <c r="L16" s="114"/>
      <c r="M16" s="115"/>
      <c r="N16" s="71"/>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Solución de Glucosa Isotónica al 5%</v>
      </c>
      <c r="C17" s="112"/>
      <c r="D17" s="113"/>
      <c r="E17" s="65"/>
      <c r="F17" s="65"/>
      <c r="G17" s="65"/>
      <c r="H17" s="65"/>
      <c r="I17" s="65" t="s">
        <v>8</v>
      </c>
      <c r="J17" s="114"/>
      <c r="K17" s="115"/>
      <c r="L17" s="114"/>
      <c r="M17" s="115"/>
      <c r="N17" s="71"/>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Solución de Glucosa Isotónica al 5%</v>
      </c>
      <c r="C18" s="112"/>
      <c r="D18" s="113"/>
      <c r="E18" s="65"/>
      <c r="F18" s="65"/>
      <c r="G18" s="65"/>
      <c r="H18" s="65"/>
      <c r="I18" s="65" t="s">
        <v>8</v>
      </c>
      <c r="J18" s="114"/>
      <c r="K18" s="115"/>
      <c r="L18" s="114"/>
      <c r="M18" s="115"/>
      <c r="N18" s="71"/>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Solución de Glucosa Isotónica al 5%</v>
      </c>
      <c r="C19" s="112"/>
      <c r="D19" s="113"/>
      <c r="E19" s="65"/>
      <c r="F19" s="65"/>
      <c r="G19" s="65"/>
      <c r="H19" s="65"/>
      <c r="I19" s="65" t="s">
        <v>8</v>
      </c>
      <c r="J19" s="114"/>
      <c r="K19" s="115"/>
      <c r="L19" s="114"/>
      <c r="M19" s="115"/>
      <c r="N19" s="71"/>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Solución de Glucosa Isotónica al 5%</v>
      </c>
      <c r="C20" s="112"/>
      <c r="D20" s="113"/>
      <c r="E20" s="65"/>
      <c r="F20" s="65"/>
      <c r="G20" s="65"/>
      <c r="H20" s="65"/>
      <c r="I20" s="65" t="s">
        <v>8</v>
      </c>
      <c r="J20" s="114"/>
      <c r="K20" s="115"/>
      <c r="L20" s="114"/>
      <c r="M20" s="115"/>
      <c r="N20" s="71"/>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Solución de Glucosa Isotónica al 5%</v>
      </c>
      <c r="C21" s="112"/>
      <c r="D21" s="113"/>
      <c r="E21" s="65"/>
      <c r="F21" s="65"/>
      <c r="G21" s="65"/>
      <c r="H21" s="65"/>
      <c r="I21" s="65" t="s">
        <v>8</v>
      </c>
      <c r="J21" s="114"/>
      <c r="K21" s="115"/>
      <c r="L21" s="114"/>
      <c r="M21" s="115"/>
      <c r="N21" s="71"/>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Solución de Glucosa Isotónica al 5%</v>
      </c>
      <c r="C22" s="112"/>
      <c r="D22" s="113"/>
      <c r="E22" s="65"/>
      <c r="F22" s="65"/>
      <c r="G22" s="65"/>
      <c r="H22" s="65"/>
      <c r="I22" s="65" t="s">
        <v>8</v>
      </c>
      <c r="J22" s="114"/>
      <c r="K22" s="115"/>
      <c r="L22" s="114"/>
      <c r="M22" s="115"/>
      <c r="N22" s="71"/>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Solución de Glucosa Isotónica al 5%</v>
      </c>
      <c r="C23" s="112"/>
      <c r="D23" s="113"/>
      <c r="E23" s="65"/>
      <c r="F23" s="65"/>
      <c r="G23" s="65"/>
      <c r="H23" s="65"/>
      <c r="I23" s="65" t="s">
        <v>8</v>
      </c>
      <c r="J23" s="114"/>
      <c r="K23" s="115"/>
      <c r="L23" s="114"/>
      <c r="M23" s="115"/>
      <c r="N23" s="71"/>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Solución de Glucosa Isotónica al 5%</v>
      </c>
      <c r="C24" s="112"/>
      <c r="D24" s="113"/>
      <c r="E24" s="65"/>
      <c r="F24" s="65"/>
      <c r="G24" s="65"/>
      <c r="H24" s="65"/>
      <c r="I24" s="65" t="s">
        <v>8</v>
      </c>
      <c r="J24" s="114"/>
      <c r="K24" s="115"/>
      <c r="L24" s="114"/>
      <c r="M24" s="115"/>
      <c r="N24" s="71"/>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Solución de Glucosa Isotónica al 5%</v>
      </c>
      <c r="C25" s="112"/>
      <c r="D25" s="113"/>
      <c r="E25" s="65"/>
      <c r="F25" s="65"/>
      <c r="G25" s="65"/>
      <c r="H25" s="65"/>
      <c r="I25" s="65" t="s">
        <v>8</v>
      </c>
      <c r="J25" s="114"/>
      <c r="K25" s="115"/>
      <c r="L25" s="114"/>
      <c r="M25" s="115"/>
      <c r="N25" s="71"/>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Solución de Glucosa Isotónica al 5%</v>
      </c>
      <c r="C26" s="112"/>
      <c r="D26" s="113"/>
      <c r="E26" s="65"/>
      <c r="F26" s="65"/>
      <c r="G26" s="65"/>
      <c r="H26" s="65"/>
      <c r="I26" s="65" t="s">
        <v>8</v>
      </c>
      <c r="J26" s="114"/>
      <c r="K26" s="115"/>
      <c r="L26" s="114"/>
      <c r="M26" s="115"/>
      <c r="N26" s="71"/>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Solución de Glucosa Isotónica al 5%</v>
      </c>
      <c r="C27" s="112"/>
      <c r="D27" s="113"/>
      <c r="E27" s="65"/>
      <c r="F27" s="65"/>
      <c r="G27" s="65"/>
      <c r="H27" s="65"/>
      <c r="I27" s="65" t="s">
        <v>8</v>
      </c>
      <c r="J27" s="114"/>
      <c r="K27" s="115"/>
      <c r="L27" s="114"/>
      <c r="M27" s="115"/>
      <c r="N27" s="71"/>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Solución de Glucosa Isotónica al 5%</v>
      </c>
      <c r="C28" s="112"/>
      <c r="D28" s="113"/>
      <c r="E28" s="65"/>
      <c r="F28" s="65"/>
      <c r="G28" s="65"/>
      <c r="H28" s="65"/>
      <c r="I28" s="65" t="s">
        <v>8</v>
      </c>
      <c r="J28" s="114"/>
      <c r="K28" s="115"/>
      <c r="L28" s="114"/>
      <c r="M28" s="115"/>
      <c r="N28" s="71"/>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Solución de Glucosa Isotónica al 5%</v>
      </c>
      <c r="C29" s="112"/>
      <c r="D29" s="113"/>
      <c r="E29" s="65"/>
      <c r="F29" s="65"/>
      <c r="G29" s="65"/>
      <c r="H29" s="65"/>
      <c r="I29" s="65" t="s">
        <v>8</v>
      </c>
      <c r="J29" s="114"/>
      <c r="K29" s="115"/>
      <c r="L29" s="114"/>
      <c r="M29" s="115"/>
      <c r="N29" s="71"/>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Solución de Glucosa Isotónica al 5%</v>
      </c>
      <c r="C30" s="112"/>
      <c r="D30" s="113"/>
      <c r="E30" s="65"/>
      <c r="F30" s="65"/>
      <c r="G30" s="65"/>
      <c r="H30" s="65"/>
      <c r="I30" s="65" t="s">
        <v>8</v>
      </c>
      <c r="J30" s="114"/>
      <c r="K30" s="115"/>
      <c r="L30" s="114"/>
      <c r="M30" s="115"/>
      <c r="N30" s="71"/>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Solución de Glucosa Isotónica al 5%</v>
      </c>
      <c r="C31" s="112"/>
      <c r="D31" s="113"/>
      <c r="E31" s="65"/>
      <c r="F31" s="65"/>
      <c r="G31" s="65"/>
      <c r="H31" s="65"/>
      <c r="I31" s="65" t="s">
        <v>8</v>
      </c>
      <c r="J31" s="114"/>
      <c r="K31" s="115"/>
      <c r="L31" s="114"/>
      <c r="M31" s="115"/>
      <c r="N31" s="71"/>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Solución de Glucosa Isotónica al 5%</v>
      </c>
      <c r="C32" s="112"/>
      <c r="D32" s="113"/>
      <c r="E32" s="65"/>
      <c r="F32" s="65"/>
      <c r="G32" s="65"/>
      <c r="H32" s="65"/>
      <c r="I32" s="65" t="s">
        <v>8</v>
      </c>
      <c r="J32" s="114"/>
      <c r="K32" s="115"/>
      <c r="L32" s="114"/>
      <c r="M32" s="115"/>
      <c r="N32" s="71"/>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Solución de Glucosa Isotónica al 5%</v>
      </c>
      <c r="C33" s="112"/>
      <c r="D33" s="113"/>
      <c r="E33" s="65"/>
      <c r="F33" s="65"/>
      <c r="G33" s="65"/>
      <c r="H33" s="65"/>
      <c r="I33" s="65" t="s">
        <v>8</v>
      </c>
      <c r="J33" s="114"/>
      <c r="K33" s="115"/>
      <c r="L33" s="114"/>
      <c r="M33" s="115"/>
      <c r="N33" s="71"/>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Solución de Glucosa Isotónica al 5%</v>
      </c>
      <c r="C34" s="112"/>
      <c r="D34" s="113"/>
      <c r="E34" s="65"/>
      <c r="F34" s="65"/>
      <c r="G34" s="65"/>
      <c r="H34" s="65"/>
      <c r="I34" s="65" t="s">
        <v>8</v>
      </c>
      <c r="J34" s="114"/>
      <c r="K34" s="115"/>
      <c r="L34" s="114"/>
      <c r="M34" s="115"/>
      <c r="N34" s="71"/>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Solución de Glucosa Isotónica al 5%</v>
      </c>
      <c r="C35" s="112"/>
      <c r="D35" s="113"/>
      <c r="E35" s="65"/>
      <c r="F35" s="65"/>
      <c r="G35" s="65"/>
      <c r="H35" s="65"/>
      <c r="I35" s="65" t="s">
        <v>8</v>
      </c>
      <c r="J35" s="114"/>
      <c r="K35" s="115"/>
      <c r="L35" s="114"/>
      <c r="M35" s="115"/>
      <c r="N35" s="71"/>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Solución de Glucosa Isotónica al 5%</v>
      </c>
      <c r="C36" s="112"/>
      <c r="D36" s="113"/>
      <c r="E36" s="65"/>
      <c r="F36" s="65"/>
      <c r="G36" s="65"/>
      <c r="H36" s="65"/>
      <c r="I36" s="65" t="s">
        <v>8</v>
      </c>
      <c r="J36" s="114"/>
      <c r="K36" s="115"/>
      <c r="L36" s="114"/>
      <c r="M36" s="115"/>
      <c r="N36" s="71"/>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Solución de Glucosa Isotónica al 5%</v>
      </c>
      <c r="C37" s="112"/>
      <c r="D37" s="113"/>
      <c r="E37" s="65"/>
      <c r="F37" s="65"/>
      <c r="G37" s="65"/>
      <c r="H37" s="65"/>
      <c r="I37" s="65" t="s">
        <v>8</v>
      </c>
      <c r="J37" s="114"/>
      <c r="K37" s="115"/>
      <c r="L37" s="114"/>
      <c r="M37" s="115"/>
      <c r="N37" s="71"/>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Solución de Glucosa Isotónica al 5%</v>
      </c>
      <c r="C38" s="112"/>
      <c r="D38" s="113"/>
      <c r="E38" s="65"/>
      <c r="F38" s="65"/>
      <c r="G38" s="65"/>
      <c r="H38" s="65"/>
      <c r="I38" s="65" t="s">
        <v>8</v>
      </c>
      <c r="J38" s="114"/>
      <c r="K38" s="115"/>
      <c r="L38" s="114"/>
      <c r="M38" s="115"/>
      <c r="N38" s="71"/>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Solución de Glucosa Isotónica al 5%</v>
      </c>
      <c r="C39" s="112"/>
      <c r="D39" s="113"/>
      <c r="E39" s="65"/>
      <c r="F39" s="65"/>
      <c r="G39" s="65"/>
      <c r="H39" s="65"/>
      <c r="I39" s="65" t="s">
        <v>8</v>
      </c>
      <c r="J39" s="114"/>
      <c r="K39" s="115"/>
      <c r="L39" s="114"/>
      <c r="M39" s="115"/>
      <c r="N39" s="71"/>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Solución de Glucosa Isotónica al 5%</v>
      </c>
      <c r="C40" s="112"/>
      <c r="D40" s="113"/>
      <c r="E40" s="65"/>
      <c r="F40" s="65"/>
      <c r="G40" s="65"/>
      <c r="H40" s="65"/>
      <c r="I40" s="65" t="s">
        <v>8</v>
      </c>
      <c r="J40" s="114"/>
      <c r="K40" s="115"/>
      <c r="L40" s="114"/>
      <c r="M40" s="115"/>
      <c r="N40" s="71"/>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Solución de Glucosa Isotónica al 5%</v>
      </c>
      <c r="C41" s="112"/>
      <c r="D41" s="113"/>
      <c r="E41" s="65"/>
      <c r="F41" s="65"/>
      <c r="G41" s="65"/>
      <c r="H41" s="65"/>
      <c r="I41" s="65" t="s">
        <v>8</v>
      </c>
      <c r="J41" s="114"/>
      <c r="K41" s="115"/>
      <c r="L41" s="114"/>
      <c r="M41" s="115"/>
      <c r="N41" s="71"/>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Solución de Glucosa Isotónica al 5%</v>
      </c>
      <c r="C42" s="112"/>
      <c r="D42" s="113"/>
      <c r="E42" s="65"/>
      <c r="F42" s="65"/>
      <c r="G42" s="65"/>
      <c r="H42" s="65"/>
      <c r="I42" s="65" t="s">
        <v>8</v>
      </c>
      <c r="J42" s="114"/>
      <c r="K42" s="115"/>
      <c r="L42" s="114"/>
      <c r="M42" s="115"/>
      <c r="N42" s="71"/>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Solución de Glucosa Isotónica al 5%</v>
      </c>
      <c r="C43" s="112"/>
      <c r="D43" s="113"/>
      <c r="E43" s="65"/>
      <c r="F43" s="65"/>
      <c r="G43" s="65"/>
      <c r="H43" s="65"/>
      <c r="I43" s="65" t="s">
        <v>8</v>
      </c>
      <c r="J43" s="114"/>
      <c r="K43" s="115"/>
      <c r="L43" s="114"/>
      <c r="M43" s="115"/>
      <c r="N43" s="71"/>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Solución de Glucosa Isotónica al 5%</v>
      </c>
      <c r="C44" s="112"/>
      <c r="D44" s="113"/>
      <c r="E44" s="65"/>
      <c r="F44" s="65"/>
      <c r="G44" s="65"/>
      <c r="H44" s="65"/>
      <c r="I44" s="65" t="s">
        <v>8</v>
      </c>
      <c r="J44" s="114"/>
      <c r="K44" s="115"/>
      <c r="L44" s="114"/>
      <c r="M44" s="115"/>
      <c r="N44" s="71"/>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Solución de Glucosa Isotónica al 5%</v>
      </c>
      <c r="C45" s="112"/>
      <c r="D45" s="113"/>
      <c r="E45" s="65"/>
      <c r="F45" s="65"/>
      <c r="G45" s="65"/>
      <c r="H45" s="65"/>
      <c r="I45" s="65" t="s">
        <v>8</v>
      </c>
      <c r="J45" s="114"/>
      <c r="K45" s="115"/>
      <c r="L45" s="114"/>
      <c r="M45" s="115"/>
      <c r="N45" s="71"/>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Solución de Glucosa Isotónica al 5%</v>
      </c>
      <c r="C46" s="112"/>
      <c r="D46" s="113"/>
      <c r="E46" s="65"/>
      <c r="F46" s="65"/>
      <c r="G46" s="65"/>
      <c r="H46" s="65"/>
      <c r="I46" s="65" t="s">
        <v>8</v>
      </c>
      <c r="J46" s="114"/>
      <c r="K46" s="115"/>
      <c r="L46" s="114"/>
      <c r="M46" s="115"/>
      <c r="N46" s="71"/>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Solución de Glucosa Isotónica al 5%</v>
      </c>
      <c r="C47" s="112"/>
      <c r="D47" s="113"/>
      <c r="E47" s="65"/>
      <c r="F47" s="65"/>
      <c r="G47" s="65"/>
      <c r="H47" s="65"/>
      <c r="I47" s="65" t="s">
        <v>8</v>
      </c>
      <c r="J47" s="114"/>
      <c r="K47" s="115"/>
      <c r="L47" s="114"/>
      <c r="M47" s="115"/>
      <c r="N47" s="71"/>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Solución de Glucosa Isotónica al 5%</v>
      </c>
      <c r="C48" s="112"/>
      <c r="D48" s="113"/>
      <c r="E48" s="65"/>
      <c r="F48" s="65"/>
      <c r="G48" s="65"/>
      <c r="H48" s="65"/>
      <c r="I48" s="65" t="s">
        <v>8</v>
      </c>
      <c r="J48" s="114"/>
      <c r="K48" s="115"/>
      <c r="L48" s="114"/>
      <c r="M48" s="115"/>
      <c r="N48" s="71"/>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45" ht="20.25" customHeight="1" x14ac:dyDescent="0.25">
      <c r="A49" s="65"/>
      <c r="B49" s="111" t="str">
        <f>VLOOKUP(B46,ESPECIFICACIONES[],1,FALSE)</f>
        <v>Solución de Glucosa Isotónica al 5%</v>
      </c>
      <c r="C49" s="112"/>
      <c r="D49" s="113"/>
      <c r="E49" s="65"/>
      <c r="F49" s="65"/>
      <c r="G49" s="65"/>
      <c r="H49" s="65"/>
      <c r="I49" s="65" t="s">
        <v>8</v>
      </c>
      <c r="J49" s="114"/>
      <c r="K49" s="115"/>
      <c r="L49" s="114"/>
      <c r="M49" s="115"/>
      <c r="N49" s="71"/>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row r="50" spans="1:45" s="46" customFormat="1" ht="14.25" customHeight="1" x14ac:dyDescent="0.2">
      <c r="A50" s="83" t="s">
        <v>212</v>
      </c>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row>
    <row r="51" spans="1:45" s="48" customFormat="1" ht="14.25" customHeight="1" x14ac:dyDescent="0.25">
      <c r="A51" s="85" t="s">
        <v>213</v>
      </c>
      <c r="B51" s="88" t="s">
        <v>214</v>
      </c>
      <c r="C51" s="88"/>
      <c r="D51" s="88"/>
      <c r="E51" s="47" t="s">
        <v>215</v>
      </c>
      <c r="F51" s="47" t="s">
        <v>224</v>
      </c>
      <c r="G51" s="47" t="s">
        <v>232</v>
      </c>
      <c r="H51" s="47" t="s">
        <v>218</v>
      </c>
      <c r="I51" s="73" t="s">
        <v>216</v>
      </c>
      <c r="J51" s="89" t="s">
        <v>217</v>
      </c>
      <c r="K51" s="90"/>
      <c r="L51" s="91" t="s">
        <v>219</v>
      </c>
      <c r="M51" s="92"/>
      <c r="N51" s="73" t="s">
        <v>225</v>
      </c>
      <c r="O51" s="73" t="s">
        <v>226</v>
      </c>
      <c r="P51" s="91" t="s">
        <v>220</v>
      </c>
      <c r="Q51" s="93"/>
      <c r="R51" s="93"/>
      <c r="S51" s="93"/>
      <c r="T51" s="93"/>
      <c r="U51" s="93"/>
      <c r="V51" s="93"/>
      <c r="W51" s="93"/>
      <c r="X51" s="93"/>
      <c r="Y51" s="93"/>
      <c r="Z51" s="93"/>
      <c r="AA51" s="93"/>
      <c r="AB51" s="93"/>
      <c r="AC51" s="93"/>
      <c r="AD51" s="93"/>
      <c r="AE51" s="93"/>
      <c r="AF51" s="93"/>
      <c r="AG51" s="92" t="s">
        <v>238</v>
      </c>
      <c r="AH51" s="88" t="s">
        <v>238</v>
      </c>
      <c r="AI51" s="88"/>
      <c r="AJ51" s="64" t="s">
        <v>239</v>
      </c>
      <c r="AK51" s="64" t="s">
        <v>240</v>
      </c>
      <c r="AL51" s="94" t="s">
        <v>222</v>
      </c>
      <c r="AM51" s="97" t="s">
        <v>223</v>
      </c>
    </row>
    <row r="52" spans="1:45" s="48" customFormat="1" ht="44.25" customHeight="1" x14ac:dyDescent="0.25">
      <c r="A52" s="86"/>
      <c r="B52" s="98" t="s">
        <v>242</v>
      </c>
      <c r="C52" s="99"/>
      <c r="D52" s="100"/>
      <c r="E52" s="118" t="s">
        <v>221</v>
      </c>
      <c r="F52" s="107" t="str">
        <f>VLOOKUP(B52,ESPECIFICACIONES[],2,FALSE)</f>
        <v>PEBD      PVC</v>
      </c>
      <c r="G52" s="74" t="str">
        <f>VLOOKUP(B52,ESPECIFICACIONES[],3,FALSE)</f>
        <v>No menor a 1000 ml                    No menor a 500 ml</v>
      </c>
      <c r="H52" s="107" t="str">
        <f>VLOOKUP(B52,ESPECIFICACIONES[],5,FALSE)</f>
        <v>El contenido y el envase primario no presenta huellas de coloración</v>
      </c>
      <c r="I52" s="107" t="str">
        <f>VLOOKUP(B52,ESPECIFICACIONES[],4,FALSE)</f>
        <v>Solución límpida e incolora</v>
      </c>
      <c r="J52" s="120">
        <f>VLOOKUP(B52,ESPECIFICACIONES[],6,FALSE)</f>
        <v>3.2</v>
      </c>
      <c r="K52" s="120">
        <f>VLOOKUP(B52,ESPECIFICACIONES[],7,FALSE)</f>
        <v>6.5</v>
      </c>
      <c r="L52" s="109" t="str">
        <f>VLOOKUP(B52,ESPECIFICACIONES[],8,FALSE)</f>
        <v>NA</v>
      </c>
      <c r="M52" s="110" t="str">
        <f>VLOOKUP(B52,ESPECIFICACIONES[],9,FALSE)</f>
        <v>Limite de 5-hidroximetilfurfural y sustancias relacionadas</v>
      </c>
      <c r="N52" s="63" t="str">
        <f>VLOOKUP(B52,ESPECIFICACIONES[],10,FALSE)</f>
        <v>No más de 0,25</v>
      </c>
      <c r="O52" s="107" t="str">
        <f>VLOOKUP(B52,ESPECIFICACIONES[],11,FALSE)</f>
        <v>NA</v>
      </c>
      <c r="P52" s="104" t="str">
        <f>VLOOKUP(B52,ESPECIFICACIONES[],12,FALSE)</f>
        <v>% Glucosa</v>
      </c>
      <c r="Q52" s="104"/>
      <c r="R52" s="104" t="str">
        <f>VLOOKUP(B52,ESPECIFICACIONES[],15,FALSE)</f>
        <v>NA</v>
      </c>
      <c r="S52" s="104"/>
      <c r="T52" s="104" t="str">
        <f>VLOOKUP(B52,ESPECIFICACIONES[],18,FALSE)</f>
        <v>NA</v>
      </c>
      <c r="U52" s="104" t="str">
        <f>VLOOKUP(B52,ESPECIFICACIONES[],21,FALSE)</f>
        <v>NA</v>
      </c>
      <c r="V52" s="104" t="str">
        <f>VLOOKUP(B52,ESPECIFICACIONES[],21,FALSE)</f>
        <v>NA</v>
      </c>
      <c r="W52" s="104" t="str">
        <f>VLOOKUP(B52,ESPECIFICACIONES[],24,FALSE)</f>
        <v>NA</v>
      </c>
      <c r="X52" s="104" t="str">
        <f>VLOOKUP(B52,ESPECIFICACIONES[],24,FALSE)</f>
        <v>NA</v>
      </c>
      <c r="Y52" s="104"/>
      <c r="Z52" s="104" t="str">
        <f>VLOOKUP(B52,ESPECIFICACIONES[],27,FALSE)</f>
        <v>NA</v>
      </c>
      <c r="AA52" s="104" t="str">
        <f>VLOOKUP(B52,ESPECIFICACIONES[],30,FALSE)</f>
        <v>NA</v>
      </c>
      <c r="AB52" s="105" t="str">
        <f>VLOOKUP(B52,ESPECIFICACIONES[],30,FALSE)</f>
        <v>NA</v>
      </c>
      <c r="AC52" s="106"/>
      <c r="AD52" s="105" t="str">
        <f>VLOOKUP(B52,ESPECIFICACIONES[],33,FALSE)</f>
        <v>NA</v>
      </c>
      <c r="AE52" s="106"/>
      <c r="AF52" s="105" t="str">
        <f>VLOOKUP(B52,ESPECIFICACIONES[],36,FALSE)</f>
        <v>NA</v>
      </c>
      <c r="AG52" s="106"/>
      <c r="AH52" s="63" t="str">
        <f>VLOOKUP(B52,ESPECIFICACIONES[],39,FALSE)</f>
        <v>NA</v>
      </c>
      <c r="AI52" s="63" t="str">
        <f>VLOOKUP(B52,ESPECIFICACIONES[],40,FALSE)</f>
        <v>NA</v>
      </c>
      <c r="AJ52" s="107" t="str">
        <f>VLOOKUP(B52,ESPECIFICACIONES[],41,FALSE)</f>
        <v>Negativo al desarrollo de bacterias y hongos</v>
      </c>
      <c r="AK52" s="63" t="str">
        <f>VLOOKUP(B52,ESPECIFICACIONES[],42,FALSE)</f>
        <v>No más de 10 UE/g</v>
      </c>
      <c r="AL52" s="95"/>
      <c r="AM52" s="97"/>
    </row>
    <row r="53" spans="1:45" s="49" customFormat="1" ht="27" customHeight="1" x14ac:dyDescent="0.25">
      <c r="A53" s="87"/>
      <c r="B53" s="101"/>
      <c r="C53" s="102"/>
      <c r="D53" s="103"/>
      <c r="E53" s="119"/>
      <c r="F53" s="108"/>
      <c r="G53" s="62">
        <v>500</v>
      </c>
      <c r="H53" s="108"/>
      <c r="I53" s="108"/>
      <c r="J53" s="120"/>
      <c r="K53" s="120"/>
      <c r="L53" s="63" t="s">
        <v>8</v>
      </c>
      <c r="M53" s="63" t="s">
        <v>8</v>
      </c>
      <c r="N53" s="63">
        <v>0.25</v>
      </c>
      <c r="O53" s="108">
        <f>VLOOKUP(B52,ESPECIFICACIONES[],13,FALSE)</f>
        <v>0.95</v>
      </c>
      <c r="P53" s="51">
        <f>VLOOKUP(B52,ESPECIFICACIONES[],13,FALSE)</f>
        <v>0.95</v>
      </c>
      <c r="Q53" s="51">
        <f>VLOOKUP(B52,ESPECIFICACIONES[],14,FALSE)</f>
        <v>1.05</v>
      </c>
      <c r="R53" s="52" t="str">
        <f>VLOOKUP(B52,ESPECIFICACIONES[],16,FALSE)</f>
        <v>NA</v>
      </c>
      <c r="S53" s="52" t="str">
        <f>VLOOKUP(B52,ESPECIFICACIONES[],17,FALSE)</f>
        <v>NA</v>
      </c>
      <c r="T53" s="52" t="str">
        <f>VLOOKUP(B52,ESPECIFICACIONES[],19,FALSE)</f>
        <v>NA</v>
      </c>
      <c r="U53" s="52" t="str">
        <f>VLOOKUP(B52,ESPECIFICACIONES[],20,FALSE)</f>
        <v>NA</v>
      </c>
      <c r="V53" s="52" t="str">
        <f>VLOOKUP(B52,ESPECIFICACIONES[],22,FALSE)</f>
        <v>NA</v>
      </c>
      <c r="W53" s="52" t="str">
        <f>VLOOKUP(B52,ESPECIFICACIONES[],23,FALSE)</f>
        <v>NA</v>
      </c>
      <c r="X53" s="52" t="str">
        <f>VLOOKUP(B52,ESPECIFICACIONES[],25,FALSE)</f>
        <v>NA</v>
      </c>
      <c r="Y53" s="52" t="str">
        <f>VLOOKUP(B52,ESPECIFICACIONES[],26,FALSE)</f>
        <v>NA</v>
      </c>
      <c r="Z53" s="52" t="str">
        <f>VLOOKUP(B52,ESPECIFICACIONES[],28,FALSE)</f>
        <v>NA</v>
      </c>
      <c r="AA53" s="52" t="str">
        <f>VLOOKUP(B52,ESPECIFICACIONES[],29,FALSE)</f>
        <v>NA</v>
      </c>
      <c r="AB53" s="52" t="str">
        <f>VLOOKUP(B52,ESPECIFICACIONES[],31,FALSE)</f>
        <v>NA</v>
      </c>
      <c r="AC53" s="52" t="str">
        <f>VLOOKUP(B52,ESPECIFICACIONES[],32,FALSE)</f>
        <v>NA</v>
      </c>
      <c r="AD53" s="52" t="str">
        <f>VLOOKUP(B52,ESPECIFICACIONES[],34,FALSE)</f>
        <v>NA</v>
      </c>
      <c r="AE53" s="52" t="str">
        <f>VLOOKUP(B52,ESPECIFICACIONES[],35,FALSE)</f>
        <v>NA</v>
      </c>
      <c r="AF53" s="52" t="str">
        <f>VLOOKUP(B52,ESPECIFICACIONES[],37,FALSE)</f>
        <v>NA</v>
      </c>
      <c r="AG53" s="52" t="str">
        <f>VLOOKUP(B52,ESPECIFICACIONES[],38,FALSE)</f>
        <v>NA</v>
      </c>
      <c r="AH53" s="67" t="s">
        <v>8</v>
      </c>
      <c r="AI53" s="67" t="s">
        <v>8</v>
      </c>
      <c r="AJ53" s="108" t="e">
        <f>VLOOKUP(C53,ESPECIFICACIONES[],40,FALSE)</f>
        <v>#N/A</v>
      </c>
      <c r="AK53" s="66">
        <v>0.5</v>
      </c>
      <c r="AL53" s="96"/>
      <c r="AM53" s="97"/>
      <c r="AS53" s="50"/>
    </row>
    <row r="54" spans="1:45" ht="20.25" customHeight="1" x14ac:dyDescent="0.25">
      <c r="A54" s="65"/>
      <c r="B54" s="111" t="str">
        <f>VLOOKUP(B47,ESPECIFICACIONES[],1,FALSE)</f>
        <v>Solución de Glucosa Isotónica al 5%</v>
      </c>
      <c r="C54" s="112"/>
      <c r="D54" s="113"/>
      <c r="E54" s="65"/>
      <c r="F54" s="65"/>
      <c r="G54" s="65" t="s">
        <v>8</v>
      </c>
      <c r="H54" s="65" t="s">
        <v>8</v>
      </c>
      <c r="I54" s="65" t="s">
        <v>8</v>
      </c>
      <c r="J54" s="114" t="s">
        <v>8</v>
      </c>
      <c r="K54" s="115"/>
      <c r="L54" s="114"/>
      <c r="M54" s="115"/>
      <c r="N54" s="71" t="s">
        <v>8</v>
      </c>
      <c r="O54" s="65"/>
      <c r="P54" s="116" t="s">
        <v>8</v>
      </c>
      <c r="Q54" s="117"/>
      <c r="R54" s="116"/>
      <c r="S54" s="117"/>
      <c r="T54" s="116"/>
      <c r="U54" s="117"/>
      <c r="V54" s="116"/>
      <c r="W54" s="117"/>
      <c r="X54" s="116"/>
      <c r="Y54" s="117"/>
      <c r="Z54" s="116"/>
      <c r="AA54" s="117"/>
      <c r="AB54" s="116"/>
      <c r="AC54" s="117"/>
      <c r="AD54" s="116"/>
      <c r="AE54" s="117"/>
      <c r="AF54" s="116"/>
      <c r="AG54" s="117"/>
      <c r="AH54" s="65"/>
      <c r="AI54" s="65"/>
      <c r="AJ54" s="65" t="s">
        <v>8</v>
      </c>
      <c r="AK54" s="71"/>
      <c r="AL54" s="65"/>
      <c r="AM54" s="65"/>
    </row>
    <row r="55" spans="1:45" ht="20.25" customHeight="1" x14ac:dyDescent="0.25">
      <c r="A55" s="65"/>
      <c r="B55" s="111" t="str">
        <f>VLOOKUP(B48,ESPECIFICACIONES[],1,FALSE)</f>
        <v>Solución de Glucosa Isotónica al 5%</v>
      </c>
      <c r="C55" s="112"/>
      <c r="D55" s="113"/>
      <c r="E55" s="65"/>
      <c r="F55" s="65"/>
      <c r="G55" s="65"/>
      <c r="H55" s="65"/>
      <c r="I55" s="65" t="s">
        <v>8</v>
      </c>
      <c r="J55" s="114"/>
      <c r="K55" s="115"/>
      <c r="L55" s="114"/>
      <c r="M55" s="115"/>
      <c r="N55" s="71"/>
      <c r="O55" s="65"/>
      <c r="P55" s="116"/>
      <c r="Q55" s="117"/>
      <c r="R55" s="116"/>
      <c r="S55" s="117"/>
      <c r="T55" s="116"/>
      <c r="U55" s="117"/>
      <c r="V55" s="116"/>
      <c r="W55" s="117"/>
      <c r="X55" s="116"/>
      <c r="Y55" s="117"/>
      <c r="Z55" s="116"/>
      <c r="AA55" s="117"/>
      <c r="AB55" s="116"/>
      <c r="AC55" s="117"/>
      <c r="AD55" s="116"/>
      <c r="AE55" s="117"/>
      <c r="AF55" s="116"/>
      <c r="AG55" s="117"/>
      <c r="AH55" s="65"/>
      <c r="AI55" s="65"/>
      <c r="AJ55" s="65"/>
      <c r="AK55" s="71"/>
      <c r="AL55" s="65"/>
      <c r="AM55" s="65"/>
    </row>
    <row r="56" spans="1:45" ht="20.25" customHeight="1" x14ac:dyDescent="0.25">
      <c r="A56" s="65"/>
      <c r="B56" s="111" t="str">
        <f>VLOOKUP(B49,ESPECIFICACIONES[],1,FALSE)</f>
        <v>Solución de Glucosa Isotónica al 5%</v>
      </c>
      <c r="C56" s="112"/>
      <c r="D56" s="113"/>
      <c r="E56" s="65"/>
      <c r="F56" s="65"/>
      <c r="G56" s="65"/>
      <c r="H56" s="65"/>
      <c r="I56" s="65" t="s">
        <v>8</v>
      </c>
      <c r="J56" s="114"/>
      <c r="K56" s="115"/>
      <c r="L56" s="114"/>
      <c r="M56" s="115"/>
      <c r="N56" s="71"/>
      <c r="O56" s="65"/>
      <c r="P56" s="116"/>
      <c r="Q56" s="117"/>
      <c r="R56" s="116"/>
      <c r="S56" s="117"/>
      <c r="T56" s="116"/>
      <c r="U56" s="117"/>
      <c r="V56" s="116"/>
      <c r="W56" s="117"/>
      <c r="X56" s="116"/>
      <c r="Y56" s="117"/>
      <c r="Z56" s="116"/>
      <c r="AA56" s="117"/>
      <c r="AB56" s="116"/>
      <c r="AC56" s="117"/>
      <c r="AD56" s="116"/>
      <c r="AE56" s="117"/>
      <c r="AF56" s="116"/>
      <c r="AG56" s="117"/>
      <c r="AH56" s="65"/>
      <c r="AI56" s="65"/>
      <c r="AJ56" s="65"/>
      <c r="AK56" s="71"/>
      <c r="AL56" s="65"/>
      <c r="AM56" s="65"/>
    </row>
    <row r="57" spans="1:45" ht="20.25" customHeight="1" x14ac:dyDescent="0.25">
      <c r="A57" s="65"/>
      <c r="B57" s="111" t="str">
        <f>VLOOKUP(B54,ESPECIFICACIONES[],1,FALSE)</f>
        <v>Solución de Glucosa Isotónica al 5%</v>
      </c>
      <c r="C57" s="112"/>
      <c r="D57" s="113"/>
      <c r="E57" s="65"/>
      <c r="F57" s="65"/>
      <c r="G57" s="65"/>
      <c r="H57" s="65"/>
      <c r="I57" s="65" t="s">
        <v>8</v>
      </c>
      <c r="J57" s="114"/>
      <c r="K57" s="115"/>
      <c r="L57" s="114"/>
      <c r="M57" s="115"/>
      <c r="N57" s="71"/>
      <c r="O57" s="65"/>
      <c r="P57" s="116"/>
      <c r="Q57" s="117"/>
      <c r="R57" s="116"/>
      <c r="S57" s="117"/>
      <c r="T57" s="116"/>
      <c r="U57" s="117"/>
      <c r="V57" s="116"/>
      <c r="W57" s="117"/>
      <c r="X57" s="116"/>
      <c r="Y57" s="117"/>
      <c r="Z57" s="116"/>
      <c r="AA57" s="117"/>
      <c r="AB57" s="116"/>
      <c r="AC57" s="117"/>
      <c r="AD57" s="116"/>
      <c r="AE57" s="117"/>
      <c r="AF57" s="116"/>
      <c r="AG57" s="117"/>
      <c r="AH57" s="65"/>
      <c r="AI57" s="65"/>
      <c r="AJ57" s="65"/>
      <c r="AK57" s="71"/>
      <c r="AL57" s="65"/>
      <c r="AM57" s="65"/>
    </row>
    <row r="58" spans="1:45" ht="20.25" customHeight="1" x14ac:dyDescent="0.25">
      <c r="A58" s="65"/>
      <c r="B58" s="111" t="str">
        <f>VLOOKUP(B55,ESPECIFICACIONES[],1,FALSE)</f>
        <v>Solución de Glucosa Isotónica al 5%</v>
      </c>
      <c r="C58" s="112"/>
      <c r="D58" s="113"/>
      <c r="E58" s="65"/>
      <c r="F58" s="65"/>
      <c r="G58" s="65"/>
      <c r="H58" s="65"/>
      <c r="I58" s="65" t="s">
        <v>8</v>
      </c>
      <c r="J58" s="114"/>
      <c r="K58" s="115"/>
      <c r="L58" s="114"/>
      <c r="M58" s="115"/>
      <c r="N58" s="71"/>
      <c r="O58" s="65"/>
      <c r="P58" s="116"/>
      <c r="Q58" s="117"/>
      <c r="R58" s="116"/>
      <c r="S58" s="117"/>
      <c r="T58" s="116"/>
      <c r="U58" s="117"/>
      <c r="V58" s="116"/>
      <c r="W58" s="117"/>
      <c r="X58" s="116"/>
      <c r="Y58" s="117"/>
      <c r="Z58" s="116"/>
      <c r="AA58" s="117"/>
      <c r="AB58" s="116"/>
      <c r="AC58" s="117"/>
      <c r="AD58" s="116"/>
      <c r="AE58" s="117"/>
      <c r="AF58" s="116"/>
      <c r="AG58" s="117"/>
      <c r="AH58" s="65"/>
      <c r="AI58" s="65"/>
      <c r="AJ58" s="65"/>
      <c r="AK58" s="71"/>
      <c r="AL58" s="65"/>
      <c r="AM58" s="65"/>
    </row>
    <row r="59" spans="1:45" ht="20.25" customHeight="1" x14ac:dyDescent="0.25">
      <c r="A59" s="65"/>
      <c r="B59" s="111" t="str">
        <f>VLOOKUP(B56,ESPECIFICACIONES[],1,FALSE)</f>
        <v>Solución de Glucosa Isotónica al 5%</v>
      </c>
      <c r="C59" s="112"/>
      <c r="D59" s="113"/>
      <c r="E59" s="65"/>
      <c r="F59" s="65"/>
      <c r="G59" s="65"/>
      <c r="H59" s="65"/>
      <c r="I59" s="65" t="s">
        <v>8</v>
      </c>
      <c r="J59" s="114"/>
      <c r="K59" s="115"/>
      <c r="L59" s="114"/>
      <c r="M59" s="115"/>
      <c r="N59" s="71"/>
      <c r="O59" s="65"/>
      <c r="P59" s="116"/>
      <c r="Q59" s="117"/>
      <c r="R59" s="116"/>
      <c r="S59" s="117"/>
      <c r="T59" s="116"/>
      <c r="U59" s="117"/>
      <c r="V59" s="116"/>
      <c r="W59" s="117"/>
      <c r="X59" s="116"/>
      <c r="Y59" s="117"/>
      <c r="Z59" s="116"/>
      <c r="AA59" s="117"/>
      <c r="AB59" s="116"/>
      <c r="AC59" s="117"/>
      <c r="AD59" s="116"/>
      <c r="AE59" s="117"/>
      <c r="AF59" s="116"/>
      <c r="AG59" s="117"/>
      <c r="AH59" s="65"/>
      <c r="AI59" s="65"/>
      <c r="AJ59" s="65"/>
      <c r="AK59" s="71"/>
      <c r="AL59" s="65"/>
      <c r="AM59" s="65"/>
    </row>
    <row r="60" spans="1:45" ht="20.25" customHeight="1" x14ac:dyDescent="0.25">
      <c r="A60" s="65"/>
      <c r="B60" s="111" t="str">
        <f>VLOOKUP(B57,ESPECIFICACIONES[],1,FALSE)</f>
        <v>Solución de Glucosa Isotónica al 5%</v>
      </c>
      <c r="C60" s="112"/>
      <c r="D60" s="113"/>
      <c r="E60" s="65"/>
      <c r="F60" s="65"/>
      <c r="G60" s="65"/>
      <c r="H60" s="65"/>
      <c r="I60" s="65" t="s">
        <v>8</v>
      </c>
      <c r="J60" s="114"/>
      <c r="K60" s="115"/>
      <c r="L60" s="114"/>
      <c r="M60" s="115"/>
      <c r="N60" s="71"/>
      <c r="O60" s="65"/>
      <c r="P60" s="116"/>
      <c r="Q60" s="117"/>
      <c r="R60" s="116"/>
      <c r="S60" s="117"/>
      <c r="T60" s="116"/>
      <c r="U60" s="117"/>
      <c r="V60" s="116"/>
      <c r="W60" s="117"/>
      <c r="X60" s="116"/>
      <c r="Y60" s="117"/>
      <c r="Z60" s="116"/>
      <c r="AA60" s="117"/>
      <c r="AB60" s="116"/>
      <c r="AC60" s="117"/>
      <c r="AD60" s="116"/>
      <c r="AE60" s="117"/>
      <c r="AF60" s="116"/>
      <c r="AG60" s="117"/>
      <c r="AH60" s="65"/>
      <c r="AI60" s="65"/>
      <c r="AJ60" s="65"/>
      <c r="AK60" s="71"/>
      <c r="AL60" s="65"/>
      <c r="AM60" s="65"/>
    </row>
    <row r="61" spans="1:45" ht="20.25" customHeight="1" x14ac:dyDescent="0.25">
      <c r="A61" s="65"/>
      <c r="B61" s="111" t="str">
        <f>VLOOKUP(B58,ESPECIFICACIONES[],1,FALSE)</f>
        <v>Solución de Glucosa Isotónica al 5%</v>
      </c>
      <c r="C61" s="112"/>
      <c r="D61" s="113"/>
      <c r="E61" s="65"/>
      <c r="F61" s="65"/>
      <c r="G61" s="65"/>
      <c r="H61" s="65"/>
      <c r="I61" s="65" t="s">
        <v>8</v>
      </c>
      <c r="J61" s="114"/>
      <c r="K61" s="115"/>
      <c r="L61" s="114"/>
      <c r="M61" s="115"/>
      <c r="N61" s="71"/>
      <c r="O61" s="65"/>
      <c r="P61" s="116"/>
      <c r="Q61" s="117"/>
      <c r="R61" s="116"/>
      <c r="S61" s="117"/>
      <c r="T61" s="116"/>
      <c r="U61" s="117"/>
      <c r="V61" s="116"/>
      <c r="W61" s="117"/>
      <c r="X61" s="116"/>
      <c r="Y61" s="117"/>
      <c r="Z61" s="116"/>
      <c r="AA61" s="117"/>
      <c r="AB61" s="116"/>
      <c r="AC61" s="117"/>
      <c r="AD61" s="116"/>
      <c r="AE61" s="117"/>
      <c r="AF61" s="116"/>
      <c r="AG61" s="117"/>
      <c r="AH61" s="65"/>
      <c r="AI61" s="65"/>
      <c r="AJ61" s="65"/>
      <c r="AK61" s="71"/>
      <c r="AL61" s="65"/>
      <c r="AM61" s="65"/>
    </row>
    <row r="62" spans="1:45" ht="20.25" customHeight="1" x14ac:dyDescent="0.25">
      <c r="A62" s="65"/>
      <c r="B62" s="111" t="str">
        <f>VLOOKUP(B59,ESPECIFICACIONES[],1,FALSE)</f>
        <v>Solución de Glucosa Isotónica al 5%</v>
      </c>
      <c r="C62" s="112"/>
      <c r="D62" s="113"/>
      <c r="E62" s="65"/>
      <c r="F62" s="65"/>
      <c r="G62" s="65"/>
      <c r="H62" s="65"/>
      <c r="I62" s="65" t="s">
        <v>8</v>
      </c>
      <c r="J62" s="114"/>
      <c r="K62" s="115"/>
      <c r="L62" s="114"/>
      <c r="M62" s="115"/>
      <c r="N62" s="71"/>
      <c r="O62" s="65"/>
      <c r="P62" s="116"/>
      <c r="Q62" s="117"/>
      <c r="R62" s="116"/>
      <c r="S62" s="117"/>
      <c r="T62" s="116"/>
      <c r="U62" s="117"/>
      <c r="V62" s="116"/>
      <c r="W62" s="117"/>
      <c r="X62" s="116"/>
      <c r="Y62" s="117"/>
      <c r="Z62" s="116"/>
      <c r="AA62" s="117"/>
      <c r="AB62" s="116"/>
      <c r="AC62" s="117"/>
      <c r="AD62" s="116"/>
      <c r="AE62" s="117"/>
      <c r="AF62" s="116"/>
      <c r="AG62" s="117"/>
      <c r="AH62" s="65"/>
      <c r="AI62" s="65"/>
      <c r="AJ62" s="65"/>
      <c r="AK62" s="71"/>
      <c r="AL62" s="65"/>
      <c r="AM62" s="65"/>
    </row>
    <row r="63" spans="1:45" ht="20.25" customHeight="1" x14ac:dyDescent="0.25">
      <c r="A63" s="65"/>
      <c r="B63" s="111" t="str">
        <f>VLOOKUP(B60,ESPECIFICACIONES[],1,FALSE)</f>
        <v>Solución de Glucosa Isotónica al 5%</v>
      </c>
      <c r="C63" s="112"/>
      <c r="D63" s="113"/>
      <c r="E63" s="65"/>
      <c r="F63" s="65"/>
      <c r="G63" s="65"/>
      <c r="H63" s="65"/>
      <c r="I63" s="65" t="s">
        <v>8</v>
      </c>
      <c r="J63" s="114"/>
      <c r="K63" s="115"/>
      <c r="L63" s="114"/>
      <c r="M63" s="115"/>
      <c r="N63" s="71"/>
      <c r="O63" s="65"/>
      <c r="P63" s="116"/>
      <c r="Q63" s="117"/>
      <c r="R63" s="116"/>
      <c r="S63" s="117"/>
      <c r="T63" s="116"/>
      <c r="U63" s="117"/>
      <c r="V63" s="116"/>
      <c r="W63" s="117"/>
      <c r="X63" s="116"/>
      <c r="Y63" s="117"/>
      <c r="Z63" s="116"/>
      <c r="AA63" s="117"/>
      <c r="AB63" s="116"/>
      <c r="AC63" s="117"/>
      <c r="AD63" s="116"/>
      <c r="AE63" s="117"/>
      <c r="AF63" s="116"/>
      <c r="AG63" s="117"/>
      <c r="AH63" s="65"/>
      <c r="AI63" s="65"/>
      <c r="AJ63" s="65"/>
      <c r="AK63" s="71"/>
      <c r="AL63" s="65"/>
      <c r="AM63" s="65"/>
    </row>
    <row r="64" spans="1:45" ht="20.25" customHeight="1" x14ac:dyDescent="0.25">
      <c r="A64" s="65"/>
      <c r="B64" s="111" t="str">
        <f>VLOOKUP(B61,ESPECIFICACIONES[],1,FALSE)</f>
        <v>Solución de Glucosa Isotónica al 5%</v>
      </c>
      <c r="C64" s="112"/>
      <c r="D64" s="113"/>
      <c r="E64" s="65"/>
      <c r="F64" s="65"/>
      <c r="G64" s="65"/>
      <c r="H64" s="65"/>
      <c r="I64" s="65" t="s">
        <v>8</v>
      </c>
      <c r="J64" s="114"/>
      <c r="K64" s="115"/>
      <c r="L64" s="114"/>
      <c r="M64" s="115"/>
      <c r="N64" s="71"/>
      <c r="O64" s="65"/>
      <c r="P64" s="116"/>
      <c r="Q64" s="117"/>
      <c r="R64" s="116"/>
      <c r="S64" s="117"/>
      <c r="T64" s="116"/>
      <c r="U64" s="117"/>
      <c r="V64" s="116"/>
      <c r="W64" s="117"/>
      <c r="X64" s="116"/>
      <c r="Y64" s="117"/>
      <c r="Z64" s="116"/>
      <c r="AA64" s="117"/>
      <c r="AB64" s="116"/>
      <c r="AC64" s="117"/>
      <c r="AD64" s="116"/>
      <c r="AE64" s="117"/>
      <c r="AF64" s="116"/>
      <c r="AG64" s="117"/>
      <c r="AH64" s="65"/>
      <c r="AI64" s="65"/>
      <c r="AJ64" s="65"/>
      <c r="AK64" s="71"/>
      <c r="AL64" s="65"/>
      <c r="AM64" s="65"/>
    </row>
    <row r="65" spans="1:39" ht="20.25" customHeight="1" x14ac:dyDescent="0.25">
      <c r="A65" s="65"/>
      <c r="B65" s="111" t="str">
        <f>VLOOKUP(B62,ESPECIFICACIONES[],1,FALSE)</f>
        <v>Solución de Glucosa Isotónica al 5%</v>
      </c>
      <c r="C65" s="112"/>
      <c r="D65" s="113"/>
      <c r="E65" s="65"/>
      <c r="F65" s="65"/>
      <c r="G65" s="65"/>
      <c r="H65" s="65"/>
      <c r="I65" s="65" t="s">
        <v>8</v>
      </c>
      <c r="J65" s="114"/>
      <c r="K65" s="115"/>
      <c r="L65" s="114"/>
      <c r="M65" s="115"/>
      <c r="N65" s="71"/>
      <c r="O65" s="65"/>
      <c r="P65" s="116"/>
      <c r="Q65" s="117"/>
      <c r="R65" s="116"/>
      <c r="S65" s="117"/>
      <c r="T65" s="116"/>
      <c r="U65" s="117"/>
      <c r="V65" s="116"/>
      <c r="W65" s="117"/>
      <c r="X65" s="116"/>
      <c r="Y65" s="117"/>
      <c r="Z65" s="116"/>
      <c r="AA65" s="117"/>
      <c r="AB65" s="116"/>
      <c r="AC65" s="117"/>
      <c r="AD65" s="116"/>
      <c r="AE65" s="117"/>
      <c r="AF65" s="116"/>
      <c r="AG65" s="117"/>
      <c r="AH65" s="65"/>
      <c r="AI65" s="65"/>
      <c r="AJ65" s="65"/>
      <c r="AK65" s="71"/>
      <c r="AL65" s="65"/>
      <c r="AM65" s="65"/>
    </row>
    <row r="66" spans="1:39" ht="20.25" customHeight="1" x14ac:dyDescent="0.25">
      <c r="A66" s="65"/>
      <c r="B66" s="111" t="str">
        <f>VLOOKUP(B63,ESPECIFICACIONES[],1,FALSE)</f>
        <v>Solución de Glucosa Isotónica al 5%</v>
      </c>
      <c r="C66" s="112"/>
      <c r="D66" s="113"/>
      <c r="E66" s="65"/>
      <c r="F66" s="65"/>
      <c r="G66" s="65"/>
      <c r="H66" s="65"/>
      <c r="I66" s="65" t="s">
        <v>8</v>
      </c>
      <c r="J66" s="114"/>
      <c r="K66" s="115"/>
      <c r="L66" s="114"/>
      <c r="M66" s="115"/>
      <c r="N66" s="71"/>
      <c r="O66" s="65"/>
      <c r="P66" s="116"/>
      <c r="Q66" s="117"/>
      <c r="R66" s="116"/>
      <c r="S66" s="117"/>
      <c r="T66" s="116"/>
      <c r="U66" s="117"/>
      <c r="V66" s="116"/>
      <c r="W66" s="117"/>
      <c r="X66" s="116"/>
      <c r="Y66" s="117"/>
      <c r="Z66" s="116"/>
      <c r="AA66" s="117"/>
      <c r="AB66" s="116"/>
      <c r="AC66" s="117"/>
      <c r="AD66" s="116"/>
      <c r="AE66" s="117"/>
      <c r="AF66" s="116"/>
      <c r="AG66" s="117"/>
      <c r="AH66" s="65"/>
      <c r="AI66" s="65"/>
      <c r="AJ66" s="65"/>
      <c r="AK66" s="71"/>
      <c r="AL66" s="65"/>
      <c r="AM66" s="65"/>
    </row>
    <row r="67" spans="1:39" ht="20.25" customHeight="1" x14ac:dyDescent="0.25">
      <c r="A67" s="65"/>
      <c r="B67" s="111" t="str">
        <f>VLOOKUP(B64,ESPECIFICACIONES[],1,FALSE)</f>
        <v>Solución de Glucosa Isotónica al 5%</v>
      </c>
      <c r="C67" s="112"/>
      <c r="D67" s="113"/>
      <c r="E67" s="65"/>
      <c r="F67" s="65"/>
      <c r="G67" s="65"/>
      <c r="H67" s="65"/>
      <c r="I67" s="65" t="s">
        <v>8</v>
      </c>
      <c r="J67" s="114"/>
      <c r="K67" s="115"/>
      <c r="L67" s="114"/>
      <c r="M67" s="115"/>
      <c r="N67" s="71"/>
      <c r="O67" s="65"/>
      <c r="P67" s="116"/>
      <c r="Q67" s="117"/>
      <c r="R67" s="116"/>
      <c r="S67" s="117"/>
      <c r="T67" s="116"/>
      <c r="U67" s="117"/>
      <c r="V67" s="116"/>
      <c r="W67" s="117"/>
      <c r="X67" s="116"/>
      <c r="Y67" s="117"/>
      <c r="Z67" s="116"/>
      <c r="AA67" s="117"/>
      <c r="AB67" s="116"/>
      <c r="AC67" s="117"/>
      <c r="AD67" s="116"/>
      <c r="AE67" s="117"/>
      <c r="AF67" s="116"/>
      <c r="AG67" s="117"/>
      <c r="AH67" s="65"/>
      <c r="AI67" s="65"/>
      <c r="AJ67" s="65"/>
      <c r="AK67" s="71"/>
      <c r="AL67" s="65"/>
      <c r="AM67" s="65"/>
    </row>
    <row r="68" spans="1:39" ht="20.25" customHeight="1" x14ac:dyDescent="0.25">
      <c r="A68" s="65"/>
      <c r="B68" s="111" t="str">
        <f>VLOOKUP(B65,ESPECIFICACIONES[],1,FALSE)</f>
        <v>Solución de Glucosa Isotónica al 5%</v>
      </c>
      <c r="C68" s="112"/>
      <c r="D68" s="113"/>
      <c r="E68" s="65"/>
      <c r="F68" s="65"/>
      <c r="G68" s="65"/>
      <c r="H68" s="65"/>
      <c r="I68" s="65" t="s">
        <v>8</v>
      </c>
      <c r="J68" s="114"/>
      <c r="K68" s="115"/>
      <c r="L68" s="114"/>
      <c r="M68" s="115"/>
      <c r="N68" s="71"/>
      <c r="O68" s="65"/>
      <c r="P68" s="116"/>
      <c r="Q68" s="117"/>
      <c r="R68" s="116"/>
      <c r="S68" s="117"/>
      <c r="T68" s="116"/>
      <c r="U68" s="117"/>
      <c r="V68" s="116"/>
      <c r="W68" s="117"/>
      <c r="X68" s="116"/>
      <c r="Y68" s="117"/>
      <c r="Z68" s="116"/>
      <c r="AA68" s="117"/>
      <c r="AB68" s="116"/>
      <c r="AC68" s="117"/>
      <c r="AD68" s="116"/>
      <c r="AE68" s="117"/>
      <c r="AF68" s="116"/>
      <c r="AG68" s="117"/>
      <c r="AH68" s="65"/>
      <c r="AI68" s="65"/>
      <c r="AJ68" s="65"/>
      <c r="AK68" s="71"/>
      <c r="AL68" s="65"/>
      <c r="AM68" s="65"/>
    </row>
    <row r="69" spans="1:39" ht="20.25" customHeight="1" x14ac:dyDescent="0.25">
      <c r="A69" s="65"/>
      <c r="B69" s="111" t="str">
        <f>VLOOKUP(B66,ESPECIFICACIONES[],1,FALSE)</f>
        <v>Solución de Glucosa Isotónica al 5%</v>
      </c>
      <c r="C69" s="112"/>
      <c r="D69" s="113"/>
      <c r="E69" s="65"/>
      <c r="F69" s="65"/>
      <c r="G69" s="65"/>
      <c r="H69" s="65"/>
      <c r="I69" s="65" t="s">
        <v>8</v>
      </c>
      <c r="J69" s="114"/>
      <c r="K69" s="115"/>
      <c r="L69" s="114"/>
      <c r="M69" s="115"/>
      <c r="N69" s="71"/>
      <c r="O69" s="65"/>
      <c r="P69" s="116"/>
      <c r="Q69" s="117"/>
      <c r="R69" s="116"/>
      <c r="S69" s="117"/>
      <c r="T69" s="116"/>
      <c r="U69" s="117"/>
      <c r="V69" s="116"/>
      <c r="W69" s="117"/>
      <c r="X69" s="116"/>
      <c r="Y69" s="117"/>
      <c r="Z69" s="116"/>
      <c r="AA69" s="117"/>
      <c r="AB69" s="116"/>
      <c r="AC69" s="117"/>
      <c r="AD69" s="116"/>
      <c r="AE69" s="117"/>
      <c r="AF69" s="116"/>
      <c r="AG69" s="117"/>
      <c r="AH69" s="65"/>
      <c r="AI69" s="65"/>
      <c r="AJ69" s="65"/>
      <c r="AK69" s="71"/>
      <c r="AL69" s="65"/>
      <c r="AM69" s="65"/>
    </row>
    <row r="70" spans="1:39" ht="20.25" customHeight="1" x14ac:dyDescent="0.25">
      <c r="A70" s="65"/>
      <c r="B70" s="111" t="str">
        <f>VLOOKUP(B67,ESPECIFICACIONES[],1,FALSE)</f>
        <v>Solución de Glucosa Isotónica al 5%</v>
      </c>
      <c r="C70" s="112"/>
      <c r="D70" s="113"/>
      <c r="E70" s="65"/>
      <c r="F70" s="65"/>
      <c r="G70" s="65"/>
      <c r="H70" s="65"/>
      <c r="I70" s="65" t="s">
        <v>8</v>
      </c>
      <c r="J70" s="114"/>
      <c r="K70" s="115"/>
      <c r="L70" s="114"/>
      <c r="M70" s="115"/>
      <c r="N70" s="71"/>
      <c r="O70" s="65"/>
      <c r="P70" s="116"/>
      <c r="Q70" s="117"/>
      <c r="R70" s="116"/>
      <c r="S70" s="117"/>
      <c r="T70" s="116"/>
      <c r="U70" s="117"/>
      <c r="V70" s="116"/>
      <c r="W70" s="117"/>
      <c r="X70" s="116"/>
      <c r="Y70" s="117"/>
      <c r="Z70" s="116"/>
      <c r="AA70" s="117"/>
      <c r="AB70" s="116"/>
      <c r="AC70" s="117"/>
      <c r="AD70" s="116"/>
      <c r="AE70" s="117"/>
      <c r="AF70" s="116"/>
      <c r="AG70" s="117"/>
      <c r="AH70" s="65"/>
      <c r="AI70" s="65"/>
      <c r="AJ70" s="65"/>
      <c r="AK70" s="71"/>
      <c r="AL70" s="65"/>
      <c r="AM70" s="65"/>
    </row>
    <row r="71" spans="1:39" ht="20.25" customHeight="1" x14ac:dyDescent="0.25">
      <c r="A71" s="65"/>
      <c r="B71" s="111" t="str">
        <f>VLOOKUP(B68,ESPECIFICACIONES[],1,FALSE)</f>
        <v>Solución de Glucosa Isotónica al 5%</v>
      </c>
      <c r="C71" s="112"/>
      <c r="D71" s="113"/>
      <c r="E71" s="65"/>
      <c r="F71" s="65"/>
      <c r="G71" s="65"/>
      <c r="H71" s="65"/>
      <c r="I71" s="65" t="s">
        <v>8</v>
      </c>
      <c r="J71" s="114"/>
      <c r="K71" s="115"/>
      <c r="L71" s="114"/>
      <c r="M71" s="115"/>
      <c r="N71" s="71"/>
      <c r="O71" s="65"/>
      <c r="P71" s="116"/>
      <c r="Q71" s="117"/>
      <c r="R71" s="116"/>
      <c r="S71" s="117"/>
      <c r="T71" s="116"/>
      <c r="U71" s="117"/>
      <c r="V71" s="116"/>
      <c r="W71" s="117"/>
      <c r="X71" s="116"/>
      <c r="Y71" s="117"/>
      <c r="Z71" s="116"/>
      <c r="AA71" s="117"/>
      <c r="AB71" s="116"/>
      <c r="AC71" s="117"/>
      <c r="AD71" s="116"/>
      <c r="AE71" s="117"/>
      <c r="AF71" s="116"/>
      <c r="AG71" s="117"/>
      <c r="AH71" s="65"/>
      <c r="AI71" s="65"/>
      <c r="AJ71" s="65"/>
      <c r="AK71" s="71"/>
      <c r="AL71" s="65"/>
      <c r="AM71" s="65"/>
    </row>
    <row r="72" spans="1:39" ht="20.25" customHeight="1" x14ac:dyDescent="0.25">
      <c r="A72" s="65"/>
      <c r="B72" s="111" t="str">
        <f>VLOOKUP(B69,ESPECIFICACIONES[],1,FALSE)</f>
        <v>Solución de Glucosa Isotónica al 5%</v>
      </c>
      <c r="C72" s="112"/>
      <c r="D72" s="113"/>
      <c r="E72" s="65"/>
      <c r="F72" s="65"/>
      <c r="G72" s="65"/>
      <c r="H72" s="65"/>
      <c r="I72" s="65" t="s">
        <v>8</v>
      </c>
      <c r="J72" s="114"/>
      <c r="K72" s="115"/>
      <c r="L72" s="114"/>
      <c r="M72" s="115"/>
      <c r="N72" s="71"/>
      <c r="O72" s="65"/>
      <c r="P72" s="116"/>
      <c r="Q72" s="117"/>
      <c r="R72" s="116"/>
      <c r="S72" s="117"/>
      <c r="T72" s="116"/>
      <c r="U72" s="117"/>
      <c r="V72" s="116"/>
      <c r="W72" s="117"/>
      <c r="X72" s="116"/>
      <c r="Y72" s="117"/>
      <c r="Z72" s="116"/>
      <c r="AA72" s="117"/>
      <c r="AB72" s="116"/>
      <c r="AC72" s="117"/>
      <c r="AD72" s="116"/>
      <c r="AE72" s="117"/>
      <c r="AF72" s="116"/>
      <c r="AG72" s="117"/>
      <c r="AH72" s="65"/>
      <c r="AI72" s="65"/>
      <c r="AJ72" s="65"/>
      <c r="AK72" s="71"/>
      <c r="AL72" s="65"/>
      <c r="AM72" s="65"/>
    </row>
    <row r="73" spans="1:39" ht="20.25" customHeight="1" x14ac:dyDescent="0.25">
      <c r="A73" s="65"/>
      <c r="B73" s="111" t="str">
        <f>VLOOKUP(B70,ESPECIFICACIONES[],1,FALSE)</f>
        <v>Solución de Glucosa Isotónica al 5%</v>
      </c>
      <c r="C73" s="112"/>
      <c r="D73" s="113"/>
      <c r="E73" s="65"/>
      <c r="F73" s="65"/>
      <c r="G73" s="65"/>
      <c r="H73" s="65"/>
      <c r="I73" s="65" t="s">
        <v>8</v>
      </c>
      <c r="J73" s="114"/>
      <c r="K73" s="115"/>
      <c r="L73" s="114"/>
      <c r="M73" s="115"/>
      <c r="N73" s="71"/>
      <c r="O73" s="65"/>
      <c r="P73" s="116"/>
      <c r="Q73" s="117"/>
      <c r="R73" s="116"/>
      <c r="S73" s="117"/>
      <c r="T73" s="116"/>
      <c r="U73" s="117"/>
      <c r="V73" s="116"/>
      <c r="W73" s="117"/>
      <c r="X73" s="116"/>
      <c r="Y73" s="117"/>
      <c r="Z73" s="116"/>
      <c r="AA73" s="117"/>
      <c r="AB73" s="116"/>
      <c r="AC73" s="117"/>
      <c r="AD73" s="116"/>
      <c r="AE73" s="117"/>
      <c r="AF73" s="116"/>
      <c r="AG73" s="117"/>
      <c r="AH73" s="65"/>
      <c r="AI73" s="65"/>
      <c r="AJ73" s="65"/>
      <c r="AK73" s="71"/>
      <c r="AL73" s="65"/>
      <c r="AM73" s="65"/>
    </row>
    <row r="74" spans="1:39" ht="20.25" customHeight="1" x14ac:dyDescent="0.25">
      <c r="A74" s="65"/>
      <c r="B74" s="111" t="str">
        <f>VLOOKUP(B71,ESPECIFICACIONES[],1,FALSE)</f>
        <v>Solución de Glucosa Isotónica al 5%</v>
      </c>
      <c r="C74" s="112"/>
      <c r="D74" s="113"/>
      <c r="E74" s="65"/>
      <c r="F74" s="65"/>
      <c r="G74" s="65"/>
      <c r="H74" s="65"/>
      <c r="I74" s="65" t="s">
        <v>8</v>
      </c>
      <c r="J74" s="114"/>
      <c r="K74" s="115"/>
      <c r="L74" s="114"/>
      <c r="M74" s="115"/>
      <c r="N74" s="71"/>
      <c r="O74" s="65"/>
      <c r="P74" s="116"/>
      <c r="Q74" s="117"/>
      <c r="R74" s="116"/>
      <c r="S74" s="117"/>
      <c r="T74" s="116"/>
      <c r="U74" s="117"/>
      <c r="V74" s="116"/>
      <c r="W74" s="117"/>
      <c r="X74" s="116"/>
      <c r="Y74" s="117"/>
      <c r="Z74" s="116"/>
      <c r="AA74" s="117"/>
      <c r="AB74" s="116"/>
      <c r="AC74" s="117"/>
      <c r="AD74" s="116"/>
      <c r="AE74" s="117"/>
      <c r="AF74" s="116"/>
      <c r="AG74" s="117"/>
      <c r="AH74" s="65"/>
      <c r="AI74" s="65"/>
      <c r="AJ74" s="65"/>
      <c r="AK74" s="71"/>
      <c r="AL74" s="65"/>
      <c r="AM74" s="65"/>
    </row>
    <row r="75" spans="1:39" ht="20.25" customHeight="1" x14ac:dyDescent="0.25">
      <c r="A75" s="65"/>
      <c r="B75" s="111" t="str">
        <f>VLOOKUP(B72,ESPECIFICACIONES[],1,FALSE)</f>
        <v>Solución de Glucosa Isotónica al 5%</v>
      </c>
      <c r="C75" s="112"/>
      <c r="D75" s="113"/>
      <c r="E75" s="65"/>
      <c r="F75" s="65"/>
      <c r="G75" s="65"/>
      <c r="H75" s="65"/>
      <c r="I75" s="65" t="s">
        <v>8</v>
      </c>
      <c r="J75" s="114"/>
      <c r="K75" s="115"/>
      <c r="L75" s="114"/>
      <c r="M75" s="115"/>
      <c r="N75" s="71"/>
      <c r="O75" s="65"/>
      <c r="P75" s="116"/>
      <c r="Q75" s="117"/>
      <c r="R75" s="116"/>
      <c r="S75" s="117"/>
      <c r="T75" s="116"/>
      <c r="U75" s="117"/>
      <c r="V75" s="116"/>
      <c r="W75" s="117"/>
      <c r="X75" s="116"/>
      <c r="Y75" s="117"/>
      <c r="Z75" s="116"/>
      <c r="AA75" s="117"/>
      <c r="AB75" s="116"/>
      <c r="AC75" s="117"/>
      <c r="AD75" s="116"/>
      <c r="AE75" s="117"/>
      <c r="AF75" s="116"/>
      <c r="AG75" s="117"/>
      <c r="AH75" s="65"/>
      <c r="AI75" s="65"/>
      <c r="AJ75" s="65"/>
      <c r="AK75" s="71"/>
      <c r="AL75" s="65"/>
      <c r="AM75" s="65"/>
    </row>
    <row r="76" spans="1:39" ht="20.25" customHeight="1" x14ac:dyDescent="0.25">
      <c r="A76" s="65"/>
      <c r="B76" s="111" t="str">
        <f>VLOOKUP(B73,ESPECIFICACIONES[],1,FALSE)</f>
        <v>Solución de Glucosa Isotónica al 5%</v>
      </c>
      <c r="C76" s="112"/>
      <c r="D76" s="113"/>
      <c r="E76" s="65"/>
      <c r="F76" s="65"/>
      <c r="G76" s="65"/>
      <c r="H76" s="65"/>
      <c r="I76" s="65" t="s">
        <v>8</v>
      </c>
      <c r="J76" s="114"/>
      <c r="K76" s="115"/>
      <c r="L76" s="114"/>
      <c r="M76" s="115"/>
      <c r="N76" s="71"/>
      <c r="O76" s="65"/>
      <c r="P76" s="116"/>
      <c r="Q76" s="117"/>
      <c r="R76" s="116"/>
      <c r="S76" s="117"/>
      <c r="T76" s="116"/>
      <c r="U76" s="117"/>
      <c r="V76" s="116"/>
      <c r="W76" s="117"/>
      <c r="X76" s="116"/>
      <c r="Y76" s="117"/>
      <c r="Z76" s="116"/>
      <c r="AA76" s="117"/>
      <c r="AB76" s="116"/>
      <c r="AC76" s="117"/>
      <c r="AD76" s="116"/>
      <c r="AE76" s="117"/>
      <c r="AF76" s="116"/>
      <c r="AG76" s="117"/>
      <c r="AH76" s="65"/>
      <c r="AI76" s="65"/>
      <c r="AJ76" s="65"/>
      <c r="AK76" s="71"/>
      <c r="AL76" s="65"/>
      <c r="AM76" s="65"/>
    </row>
    <row r="77" spans="1:39" ht="20.25" customHeight="1" x14ac:dyDescent="0.25">
      <c r="A77" s="65"/>
      <c r="B77" s="111" t="str">
        <f>VLOOKUP(B74,ESPECIFICACIONES[],1,FALSE)</f>
        <v>Solución de Glucosa Isotónica al 5%</v>
      </c>
      <c r="C77" s="112"/>
      <c r="D77" s="113"/>
      <c r="E77" s="65"/>
      <c r="F77" s="65"/>
      <c r="G77" s="65"/>
      <c r="H77" s="65"/>
      <c r="I77" s="65" t="s">
        <v>8</v>
      </c>
      <c r="J77" s="114"/>
      <c r="K77" s="115"/>
      <c r="L77" s="114"/>
      <c r="M77" s="115"/>
      <c r="N77" s="71"/>
      <c r="O77" s="65"/>
      <c r="P77" s="116"/>
      <c r="Q77" s="117"/>
      <c r="R77" s="116"/>
      <c r="S77" s="117"/>
      <c r="T77" s="116"/>
      <c r="U77" s="117"/>
      <c r="V77" s="116"/>
      <c r="W77" s="117"/>
      <c r="X77" s="116"/>
      <c r="Y77" s="117"/>
      <c r="Z77" s="116"/>
      <c r="AA77" s="117"/>
      <c r="AB77" s="116"/>
      <c r="AC77" s="117"/>
      <c r="AD77" s="116"/>
      <c r="AE77" s="117"/>
      <c r="AF77" s="116"/>
      <c r="AG77" s="117"/>
      <c r="AH77" s="65"/>
      <c r="AI77" s="65"/>
      <c r="AJ77" s="65"/>
      <c r="AK77" s="71"/>
      <c r="AL77" s="65"/>
      <c r="AM77" s="65"/>
    </row>
    <row r="78" spans="1:39" ht="20.25" customHeight="1" x14ac:dyDescent="0.25">
      <c r="A78" s="65"/>
      <c r="B78" s="111" t="str">
        <f>VLOOKUP(B75,ESPECIFICACIONES[],1,FALSE)</f>
        <v>Solución de Glucosa Isotónica al 5%</v>
      </c>
      <c r="C78" s="112"/>
      <c r="D78" s="113"/>
      <c r="E78" s="65"/>
      <c r="F78" s="65"/>
      <c r="G78" s="65"/>
      <c r="H78" s="65"/>
      <c r="I78" s="65" t="s">
        <v>8</v>
      </c>
      <c r="J78" s="114"/>
      <c r="K78" s="115"/>
      <c r="L78" s="114"/>
      <c r="M78" s="115"/>
      <c r="N78" s="71"/>
      <c r="O78" s="65"/>
      <c r="P78" s="116"/>
      <c r="Q78" s="117"/>
      <c r="R78" s="116"/>
      <c r="S78" s="117"/>
      <c r="T78" s="116"/>
      <c r="U78" s="117"/>
      <c r="V78" s="116"/>
      <c r="W78" s="117"/>
      <c r="X78" s="116"/>
      <c r="Y78" s="117"/>
      <c r="Z78" s="116"/>
      <c r="AA78" s="117"/>
      <c r="AB78" s="116"/>
      <c r="AC78" s="117"/>
      <c r="AD78" s="116"/>
      <c r="AE78" s="117"/>
      <c r="AF78" s="116"/>
      <c r="AG78" s="117"/>
      <c r="AH78" s="65"/>
      <c r="AI78" s="65"/>
      <c r="AJ78" s="65"/>
      <c r="AK78" s="71"/>
      <c r="AL78" s="65"/>
      <c r="AM78" s="65"/>
    </row>
    <row r="79" spans="1:39" ht="20.25" customHeight="1" x14ac:dyDescent="0.25">
      <c r="A79" s="65"/>
      <c r="B79" s="111" t="str">
        <f>VLOOKUP(B76,ESPECIFICACIONES[],1,FALSE)</f>
        <v>Solución de Glucosa Isotónica al 5%</v>
      </c>
      <c r="C79" s="112"/>
      <c r="D79" s="113"/>
      <c r="E79" s="65"/>
      <c r="F79" s="65"/>
      <c r="G79" s="65"/>
      <c r="H79" s="65"/>
      <c r="I79" s="65" t="s">
        <v>8</v>
      </c>
      <c r="J79" s="114"/>
      <c r="K79" s="115"/>
      <c r="L79" s="114"/>
      <c r="M79" s="115"/>
      <c r="N79" s="71"/>
      <c r="O79" s="65"/>
      <c r="P79" s="116"/>
      <c r="Q79" s="117"/>
      <c r="R79" s="116"/>
      <c r="S79" s="117"/>
      <c r="T79" s="116"/>
      <c r="U79" s="117"/>
      <c r="V79" s="116"/>
      <c r="W79" s="117"/>
      <c r="X79" s="116"/>
      <c r="Y79" s="117"/>
      <c r="Z79" s="116"/>
      <c r="AA79" s="117"/>
      <c r="AB79" s="116"/>
      <c r="AC79" s="117"/>
      <c r="AD79" s="116"/>
      <c r="AE79" s="117"/>
      <c r="AF79" s="116"/>
      <c r="AG79" s="117"/>
      <c r="AH79" s="65"/>
      <c r="AI79" s="65"/>
      <c r="AJ79" s="65"/>
      <c r="AK79" s="71"/>
      <c r="AL79" s="65"/>
      <c r="AM79" s="65"/>
    </row>
    <row r="80" spans="1:39" ht="20.25" customHeight="1" x14ac:dyDescent="0.25">
      <c r="A80" s="65"/>
      <c r="B80" s="111" t="str">
        <f>VLOOKUP(B77,ESPECIFICACIONES[],1,FALSE)</f>
        <v>Solución de Glucosa Isotónica al 5%</v>
      </c>
      <c r="C80" s="112"/>
      <c r="D80" s="113"/>
      <c r="E80" s="65"/>
      <c r="F80" s="65"/>
      <c r="G80" s="65"/>
      <c r="H80" s="65"/>
      <c r="I80" s="65" t="s">
        <v>8</v>
      </c>
      <c r="J80" s="114"/>
      <c r="K80" s="115"/>
      <c r="L80" s="114"/>
      <c r="M80" s="115"/>
      <c r="N80" s="71"/>
      <c r="O80" s="65"/>
      <c r="P80" s="116"/>
      <c r="Q80" s="117"/>
      <c r="R80" s="116"/>
      <c r="S80" s="117"/>
      <c r="T80" s="116"/>
      <c r="U80" s="117"/>
      <c r="V80" s="116"/>
      <c r="W80" s="117"/>
      <c r="X80" s="116"/>
      <c r="Y80" s="117"/>
      <c r="Z80" s="116"/>
      <c r="AA80" s="117"/>
      <c r="AB80" s="116"/>
      <c r="AC80" s="117"/>
      <c r="AD80" s="116"/>
      <c r="AE80" s="117"/>
      <c r="AF80" s="116"/>
      <c r="AG80" s="117"/>
      <c r="AH80" s="65"/>
      <c r="AI80" s="65"/>
      <c r="AJ80" s="65"/>
      <c r="AK80" s="71"/>
      <c r="AL80" s="65"/>
      <c r="AM80" s="65"/>
    </row>
    <row r="81" spans="1:39" ht="20.25" customHeight="1" x14ac:dyDescent="0.25">
      <c r="A81" s="65"/>
      <c r="B81" s="111" t="str">
        <f>VLOOKUP(B78,ESPECIFICACIONES[],1,FALSE)</f>
        <v>Solución de Glucosa Isotónica al 5%</v>
      </c>
      <c r="C81" s="112"/>
      <c r="D81" s="113"/>
      <c r="E81" s="65"/>
      <c r="F81" s="65"/>
      <c r="G81" s="65"/>
      <c r="H81" s="65"/>
      <c r="I81" s="65" t="s">
        <v>8</v>
      </c>
      <c r="J81" s="114"/>
      <c r="K81" s="115"/>
      <c r="L81" s="114"/>
      <c r="M81" s="115"/>
      <c r="N81" s="71"/>
      <c r="O81" s="65"/>
      <c r="P81" s="116"/>
      <c r="Q81" s="117"/>
      <c r="R81" s="116"/>
      <c r="S81" s="117"/>
      <c r="T81" s="116"/>
      <c r="U81" s="117"/>
      <c r="V81" s="116"/>
      <c r="W81" s="117"/>
      <c r="X81" s="116"/>
      <c r="Y81" s="117"/>
      <c r="Z81" s="116"/>
      <c r="AA81" s="117"/>
      <c r="AB81" s="116"/>
      <c r="AC81" s="117"/>
      <c r="AD81" s="116"/>
      <c r="AE81" s="117"/>
      <c r="AF81" s="116"/>
      <c r="AG81" s="117"/>
      <c r="AH81" s="65"/>
      <c r="AI81" s="65"/>
      <c r="AJ81" s="65"/>
      <c r="AK81" s="71"/>
      <c r="AL81" s="65"/>
      <c r="AM81" s="65"/>
    </row>
    <row r="82" spans="1:39" ht="20.25" customHeight="1" x14ac:dyDescent="0.25">
      <c r="A82" s="65"/>
      <c r="B82" s="111" t="str">
        <f>VLOOKUP(B79,ESPECIFICACIONES[],1,FALSE)</f>
        <v>Solución de Glucosa Isotónica al 5%</v>
      </c>
      <c r="C82" s="112"/>
      <c r="D82" s="113"/>
      <c r="E82" s="65"/>
      <c r="F82" s="65"/>
      <c r="G82" s="65"/>
      <c r="H82" s="65"/>
      <c r="I82" s="65" t="s">
        <v>8</v>
      </c>
      <c r="J82" s="114"/>
      <c r="K82" s="115"/>
      <c r="L82" s="114"/>
      <c r="M82" s="115"/>
      <c r="N82" s="71"/>
      <c r="O82" s="65"/>
      <c r="P82" s="116"/>
      <c r="Q82" s="117"/>
      <c r="R82" s="116"/>
      <c r="S82" s="117"/>
      <c r="T82" s="116"/>
      <c r="U82" s="117"/>
      <c r="V82" s="116"/>
      <c r="W82" s="117"/>
      <c r="X82" s="116"/>
      <c r="Y82" s="117"/>
      <c r="Z82" s="116"/>
      <c r="AA82" s="117"/>
      <c r="AB82" s="116"/>
      <c r="AC82" s="117"/>
      <c r="AD82" s="116"/>
      <c r="AE82" s="117"/>
      <c r="AF82" s="116"/>
      <c r="AG82" s="117"/>
      <c r="AH82" s="65"/>
      <c r="AI82" s="65"/>
      <c r="AJ82" s="65"/>
      <c r="AK82" s="71"/>
      <c r="AL82" s="65"/>
      <c r="AM82" s="65"/>
    </row>
    <row r="83" spans="1:39" ht="20.25" customHeight="1" x14ac:dyDescent="0.25">
      <c r="A83" s="65"/>
      <c r="B83" s="111" t="str">
        <f>VLOOKUP(B80,ESPECIFICACIONES[],1,FALSE)</f>
        <v>Solución de Glucosa Isotónica al 5%</v>
      </c>
      <c r="C83" s="112"/>
      <c r="D83" s="113"/>
      <c r="E83" s="65"/>
      <c r="F83" s="65"/>
      <c r="G83" s="65"/>
      <c r="H83" s="65"/>
      <c r="I83" s="65" t="s">
        <v>8</v>
      </c>
      <c r="J83" s="114"/>
      <c r="K83" s="115"/>
      <c r="L83" s="114"/>
      <c r="M83" s="115"/>
      <c r="N83" s="71"/>
      <c r="O83" s="65"/>
      <c r="P83" s="116"/>
      <c r="Q83" s="117"/>
      <c r="R83" s="116"/>
      <c r="S83" s="117"/>
      <c r="T83" s="116"/>
      <c r="U83" s="117"/>
      <c r="V83" s="116"/>
      <c r="W83" s="117"/>
      <c r="X83" s="116"/>
      <c r="Y83" s="117"/>
      <c r="Z83" s="116"/>
      <c r="AA83" s="117"/>
      <c r="AB83" s="116"/>
      <c r="AC83" s="117"/>
      <c r="AD83" s="116"/>
      <c r="AE83" s="117"/>
      <c r="AF83" s="116"/>
      <c r="AG83" s="117"/>
      <c r="AH83" s="65"/>
      <c r="AI83" s="65"/>
      <c r="AJ83" s="65"/>
      <c r="AK83" s="71"/>
      <c r="AL83" s="65"/>
      <c r="AM83" s="65"/>
    </row>
    <row r="84" spans="1:39" ht="20.25" customHeight="1" x14ac:dyDescent="0.25">
      <c r="A84" s="65"/>
      <c r="B84" s="111" t="str">
        <f>VLOOKUP(B81,ESPECIFICACIONES[],1,FALSE)</f>
        <v>Solución de Glucosa Isotónica al 5%</v>
      </c>
      <c r="C84" s="112"/>
      <c r="D84" s="113"/>
      <c r="E84" s="65"/>
      <c r="F84" s="65"/>
      <c r="G84" s="65"/>
      <c r="H84" s="65"/>
      <c r="I84" s="65" t="s">
        <v>8</v>
      </c>
      <c r="J84" s="114"/>
      <c r="K84" s="115"/>
      <c r="L84" s="114"/>
      <c r="M84" s="115"/>
      <c r="N84" s="71"/>
      <c r="O84" s="65"/>
      <c r="P84" s="116"/>
      <c r="Q84" s="117"/>
      <c r="R84" s="116"/>
      <c r="S84" s="117"/>
      <c r="T84" s="116"/>
      <c r="U84" s="117"/>
      <c r="V84" s="116"/>
      <c r="W84" s="117"/>
      <c r="X84" s="116"/>
      <c r="Y84" s="117"/>
      <c r="Z84" s="116"/>
      <c r="AA84" s="117"/>
      <c r="AB84" s="116"/>
      <c r="AC84" s="117"/>
      <c r="AD84" s="116"/>
      <c r="AE84" s="117"/>
      <c r="AF84" s="116"/>
      <c r="AG84" s="117"/>
      <c r="AH84" s="65"/>
      <c r="AI84" s="65"/>
      <c r="AJ84" s="65"/>
      <c r="AK84" s="71"/>
      <c r="AL84" s="65"/>
      <c r="AM84" s="65"/>
    </row>
    <row r="85" spans="1:39" ht="20.25" customHeight="1" x14ac:dyDescent="0.25">
      <c r="A85" s="65"/>
      <c r="B85" s="111" t="str">
        <f>VLOOKUP(B82,ESPECIFICACIONES[],1,FALSE)</f>
        <v>Solución de Glucosa Isotónica al 5%</v>
      </c>
      <c r="C85" s="112"/>
      <c r="D85" s="113"/>
      <c r="E85" s="65"/>
      <c r="F85" s="65"/>
      <c r="G85" s="65"/>
      <c r="H85" s="65"/>
      <c r="I85" s="65" t="s">
        <v>8</v>
      </c>
      <c r="J85" s="114"/>
      <c r="K85" s="115"/>
      <c r="L85" s="114"/>
      <c r="M85" s="115"/>
      <c r="N85" s="71"/>
      <c r="O85" s="65"/>
      <c r="P85" s="116"/>
      <c r="Q85" s="117"/>
      <c r="R85" s="116"/>
      <c r="S85" s="117"/>
      <c r="T85" s="116"/>
      <c r="U85" s="117"/>
      <c r="V85" s="116"/>
      <c r="W85" s="117"/>
      <c r="X85" s="116"/>
      <c r="Y85" s="117"/>
      <c r="Z85" s="116"/>
      <c r="AA85" s="117"/>
      <c r="AB85" s="116"/>
      <c r="AC85" s="117"/>
      <c r="AD85" s="116"/>
      <c r="AE85" s="117"/>
      <c r="AF85" s="116"/>
      <c r="AG85" s="117"/>
      <c r="AH85" s="65"/>
      <c r="AI85" s="65"/>
      <c r="AJ85" s="65"/>
      <c r="AK85" s="71"/>
      <c r="AL85" s="65"/>
      <c r="AM85" s="65"/>
    </row>
    <row r="86" spans="1:39" ht="20.25" customHeight="1" x14ac:dyDescent="0.25">
      <c r="A86" s="65"/>
      <c r="B86" s="111" t="str">
        <f>VLOOKUP(B83,ESPECIFICACIONES[],1,FALSE)</f>
        <v>Solución de Glucosa Isotónica al 5%</v>
      </c>
      <c r="C86" s="112"/>
      <c r="D86" s="113"/>
      <c r="E86" s="65"/>
      <c r="F86" s="65"/>
      <c r="G86" s="65"/>
      <c r="H86" s="65"/>
      <c r="I86" s="65" t="s">
        <v>8</v>
      </c>
      <c r="J86" s="114"/>
      <c r="K86" s="115"/>
      <c r="L86" s="114"/>
      <c r="M86" s="115"/>
      <c r="N86" s="71"/>
      <c r="O86" s="65"/>
      <c r="P86" s="116"/>
      <c r="Q86" s="117"/>
      <c r="R86" s="116"/>
      <c r="S86" s="117"/>
      <c r="T86" s="116"/>
      <c r="U86" s="117"/>
      <c r="V86" s="116"/>
      <c r="W86" s="117"/>
      <c r="X86" s="116"/>
      <c r="Y86" s="117"/>
      <c r="Z86" s="116"/>
      <c r="AA86" s="117"/>
      <c r="AB86" s="116"/>
      <c r="AC86" s="117"/>
      <c r="AD86" s="116"/>
      <c r="AE86" s="117"/>
      <c r="AF86" s="116"/>
      <c r="AG86" s="117"/>
      <c r="AH86" s="65"/>
      <c r="AI86" s="65"/>
      <c r="AJ86" s="65"/>
      <c r="AK86" s="71"/>
      <c r="AL86" s="65"/>
      <c r="AM86" s="65"/>
    </row>
    <row r="87" spans="1:39" ht="20.25" customHeight="1" x14ac:dyDescent="0.25">
      <c r="A87" s="65"/>
      <c r="B87" s="111" t="str">
        <f>VLOOKUP(B84,ESPECIFICACIONES[],1,FALSE)</f>
        <v>Solución de Glucosa Isotónica al 5%</v>
      </c>
      <c r="C87" s="112"/>
      <c r="D87" s="113"/>
      <c r="E87" s="65"/>
      <c r="F87" s="65"/>
      <c r="G87" s="65"/>
      <c r="H87" s="65"/>
      <c r="I87" s="65" t="s">
        <v>8</v>
      </c>
      <c r="J87" s="114"/>
      <c r="K87" s="115"/>
      <c r="L87" s="114"/>
      <c r="M87" s="115"/>
      <c r="N87" s="71"/>
      <c r="O87" s="65"/>
      <c r="P87" s="116"/>
      <c r="Q87" s="117"/>
      <c r="R87" s="116"/>
      <c r="S87" s="117"/>
      <c r="T87" s="116"/>
      <c r="U87" s="117"/>
      <c r="V87" s="116"/>
      <c r="W87" s="117"/>
      <c r="X87" s="116"/>
      <c r="Y87" s="117"/>
      <c r="Z87" s="116"/>
      <c r="AA87" s="117"/>
      <c r="AB87" s="116"/>
      <c r="AC87" s="117"/>
      <c r="AD87" s="116"/>
      <c r="AE87" s="117"/>
      <c r="AF87" s="116"/>
      <c r="AG87" s="117"/>
      <c r="AH87" s="65"/>
      <c r="AI87" s="65"/>
      <c r="AJ87" s="65"/>
      <c r="AK87" s="71"/>
      <c r="AL87" s="65"/>
      <c r="AM87" s="65"/>
    </row>
    <row r="88" spans="1:39" ht="20.25" customHeight="1" x14ac:dyDescent="0.25">
      <c r="A88" s="65"/>
      <c r="B88" s="111" t="str">
        <f>VLOOKUP(B85,ESPECIFICACIONES[],1,FALSE)</f>
        <v>Solución de Glucosa Isotónica al 5%</v>
      </c>
      <c r="C88" s="112"/>
      <c r="D88" s="113"/>
      <c r="E88" s="65"/>
      <c r="F88" s="65"/>
      <c r="G88" s="65"/>
      <c r="H88" s="65"/>
      <c r="I88" s="65" t="s">
        <v>8</v>
      </c>
      <c r="J88" s="114"/>
      <c r="K88" s="115"/>
      <c r="L88" s="114"/>
      <c r="M88" s="115"/>
      <c r="N88" s="71"/>
      <c r="O88" s="65"/>
      <c r="P88" s="116"/>
      <c r="Q88" s="117"/>
      <c r="R88" s="116"/>
      <c r="S88" s="117"/>
      <c r="T88" s="116"/>
      <c r="U88" s="117"/>
      <c r="V88" s="116"/>
      <c r="W88" s="117"/>
      <c r="X88" s="116"/>
      <c r="Y88" s="117"/>
      <c r="Z88" s="116"/>
      <c r="AA88" s="117"/>
      <c r="AB88" s="116"/>
      <c r="AC88" s="117"/>
      <c r="AD88" s="116"/>
      <c r="AE88" s="117"/>
      <c r="AF88" s="116"/>
      <c r="AG88" s="117"/>
      <c r="AH88" s="65"/>
      <c r="AI88" s="65"/>
      <c r="AJ88" s="65"/>
      <c r="AK88" s="71"/>
      <c r="AL88" s="65"/>
      <c r="AM88" s="65"/>
    </row>
    <row r="89" spans="1:39" ht="20.25" customHeight="1" x14ac:dyDescent="0.25">
      <c r="A89" s="65"/>
      <c r="B89" s="111" t="str">
        <f>VLOOKUP(B86,ESPECIFICACIONES[],1,FALSE)</f>
        <v>Solución de Glucosa Isotónica al 5%</v>
      </c>
      <c r="C89" s="112"/>
      <c r="D89" s="113"/>
      <c r="E89" s="65"/>
      <c r="F89" s="65"/>
      <c r="G89" s="65"/>
      <c r="H89" s="65"/>
      <c r="I89" s="65" t="s">
        <v>8</v>
      </c>
      <c r="J89" s="114"/>
      <c r="K89" s="115"/>
      <c r="L89" s="114"/>
      <c r="M89" s="115"/>
      <c r="N89" s="71"/>
      <c r="O89" s="65"/>
      <c r="P89" s="116"/>
      <c r="Q89" s="117"/>
      <c r="R89" s="116"/>
      <c r="S89" s="117"/>
      <c r="T89" s="116"/>
      <c r="U89" s="117"/>
      <c r="V89" s="116"/>
      <c r="W89" s="117"/>
      <c r="X89" s="116"/>
      <c r="Y89" s="117"/>
      <c r="Z89" s="116"/>
      <c r="AA89" s="117"/>
      <c r="AB89" s="116"/>
      <c r="AC89" s="117"/>
      <c r="AD89" s="116"/>
      <c r="AE89" s="117"/>
      <c r="AF89" s="116"/>
      <c r="AG89" s="117"/>
      <c r="AH89" s="65"/>
      <c r="AI89" s="65"/>
      <c r="AJ89" s="65"/>
      <c r="AK89" s="71"/>
      <c r="AL89" s="65"/>
      <c r="AM89" s="65"/>
    </row>
    <row r="90" spans="1:39" ht="20.25" customHeight="1" x14ac:dyDescent="0.25">
      <c r="A90" s="65"/>
      <c r="B90" s="111" t="str">
        <f>VLOOKUP(B87,ESPECIFICACIONES[],1,FALSE)</f>
        <v>Solución de Glucosa Isotónica al 5%</v>
      </c>
      <c r="C90" s="112"/>
      <c r="D90" s="113"/>
      <c r="E90" s="65"/>
      <c r="F90" s="65"/>
      <c r="G90" s="65"/>
      <c r="H90" s="65"/>
      <c r="I90" s="65" t="s">
        <v>8</v>
      </c>
      <c r="J90" s="114"/>
      <c r="K90" s="115"/>
      <c r="L90" s="114"/>
      <c r="M90" s="115"/>
      <c r="N90" s="71"/>
      <c r="O90" s="65"/>
      <c r="P90" s="116"/>
      <c r="Q90" s="117"/>
      <c r="R90" s="116"/>
      <c r="S90" s="117"/>
      <c r="T90" s="116"/>
      <c r="U90" s="117"/>
      <c r="V90" s="116"/>
      <c r="W90" s="117"/>
      <c r="X90" s="116"/>
      <c r="Y90" s="117"/>
      <c r="Z90" s="116"/>
      <c r="AA90" s="117"/>
      <c r="AB90" s="116"/>
      <c r="AC90" s="117"/>
      <c r="AD90" s="116"/>
      <c r="AE90" s="117"/>
      <c r="AF90" s="116"/>
      <c r="AG90" s="117"/>
      <c r="AH90" s="65"/>
      <c r="AI90" s="65"/>
      <c r="AJ90" s="65"/>
      <c r="AK90" s="71"/>
      <c r="AL90" s="65"/>
      <c r="AM90" s="65"/>
    </row>
    <row r="91" spans="1:39" ht="20.25" customHeight="1" x14ac:dyDescent="0.25">
      <c r="A91" s="65"/>
      <c r="B91" s="111" t="str">
        <f>VLOOKUP(B88,ESPECIFICACIONES[],1,FALSE)</f>
        <v>Solución de Glucosa Isotónica al 5%</v>
      </c>
      <c r="C91" s="112"/>
      <c r="D91" s="113"/>
      <c r="E91" s="65"/>
      <c r="F91" s="65"/>
      <c r="G91" s="65"/>
      <c r="H91" s="65"/>
      <c r="I91" s="65" t="s">
        <v>8</v>
      </c>
      <c r="J91" s="114"/>
      <c r="K91" s="115"/>
      <c r="L91" s="114"/>
      <c r="M91" s="115"/>
      <c r="N91" s="71"/>
      <c r="O91" s="65"/>
      <c r="P91" s="116"/>
      <c r="Q91" s="117"/>
      <c r="R91" s="116"/>
      <c r="S91" s="117"/>
      <c r="T91" s="116"/>
      <c r="U91" s="117"/>
      <c r="V91" s="116"/>
      <c r="W91" s="117"/>
      <c r="X91" s="116"/>
      <c r="Y91" s="117"/>
      <c r="Z91" s="116"/>
      <c r="AA91" s="117"/>
      <c r="AB91" s="116"/>
      <c r="AC91" s="117"/>
      <c r="AD91" s="116"/>
      <c r="AE91" s="117"/>
      <c r="AF91" s="116"/>
      <c r="AG91" s="117"/>
      <c r="AH91" s="65"/>
      <c r="AI91" s="65"/>
      <c r="AJ91" s="65"/>
      <c r="AK91" s="71"/>
      <c r="AL91" s="65"/>
      <c r="AM91" s="65"/>
    </row>
    <row r="92" spans="1:39" ht="20.25" customHeight="1" x14ac:dyDescent="0.25">
      <c r="A92" s="65"/>
      <c r="B92" s="111" t="str">
        <f>VLOOKUP(B89,ESPECIFICACIONES[],1,FALSE)</f>
        <v>Solución de Glucosa Isotónica al 5%</v>
      </c>
      <c r="C92" s="112"/>
      <c r="D92" s="113"/>
      <c r="E92" s="65"/>
      <c r="F92" s="65"/>
      <c r="G92" s="65"/>
      <c r="H92" s="65"/>
      <c r="I92" s="65" t="s">
        <v>8</v>
      </c>
      <c r="J92" s="114"/>
      <c r="K92" s="115"/>
      <c r="L92" s="114"/>
      <c r="M92" s="115"/>
      <c r="N92" s="71"/>
      <c r="O92" s="65"/>
      <c r="P92" s="116"/>
      <c r="Q92" s="117"/>
      <c r="R92" s="116"/>
      <c r="S92" s="117"/>
      <c r="T92" s="116"/>
      <c r="U92" s="117"/>
      <c r="V92" s="116"/>
      <c r="W92" s="117"/>
      <c r="X92" s="116"/>
      <c r="Y92" s="117"/>
      <c r="Z92" s="116"/>
      <c r="AA92" s="117"/>
      <c r="AB92" s="116"/>
      <c r="AC92" s="117"/>
      <c r="AD92" s="116"/>
      <c r="AE92" s="117"/>
      <c r="AF92" s="116"/>
      <c r="AG92" s="117"/>
      <c r="AH92" s="65"/>
      <c r="AI92" s="65"/>
      <c r="AJ92" s="65"/>
      <c r="AK92" s="71"/>
      <c r="AL92" s="65"/>
      <c r="AM92" s="65"/>
    </row>
    <row r="93" spans="1:39" ht="20.25" customHeight="1" x14ac:dyDescent="0.25">
      <c r="A93" s="65"/>
      <c r="B93" s="111" t="str">
        <f>VLOOKUP(B90,ESPECIFICACIONES[],1,FALSE)</f>
        <v>Solución de Glucosa Isotónica al 5%</v>
      </c>
      <c r="C93" s="112"/>
      <c r="D93" s="113"/>
      <c r="E93" s="65"/>
      <c r="F93" s="65"/>
      <c r="G93" s="65"/>
      <c r="H93" s="65"/>
      <c r="I93" s="65" t="s">
        <v>8</v>
      </c>
      <c r="J93" s="114"/>
      <c r="K93" s="115"/>
      <c r="L93" s="114"/>
      <c r="M93" s="115"/>
      <c r="N93" s="71"/>
      <c r="O93" s="65"/>
      <c r="P93" s="116"/>
      <c r="Q93" s="117"/>
      <c r="R93" s="116"/>
      <c r="S93" s="117"/>
      <c r="T93" s="116"/>
      <c r="U93" s="117"/>
      <c r="V93" s="116"/>
      <c r="W93" s="117"/>
      <c r="X93" s="116"/>
      <c r="Y93" s="117"/>
      <c r="Z93" s="116"/>
      <c r="AA93" s="117"/>
      <c r="AB93" s="116"/>
      <c r="AC93" s="117"/>
      <c r="AD93" s="116"/>
      <c r="AE93" s="117"/>
      <c r="AF93" s="116"/>
      <c r="AG93" s="117"/>
      <c r="AH93" s="65"/>
      <c r="AI93" s="65"/>
      <c r="AJ93" s="65"/>
      <c r="AK93" s="71"/>
      <c r="AL93" s="65"/>
      <c r="AM93" s="65"/>
    </row>
    <row r="94" spans="1:39" ht="20.25" customHeight="1" x14ac:dyDescent="0.25">
      <c r="A94" s="65"/>
      <c r="B94" s="111" t="str">
        <f>VLOOKUP(B91,ESPECIFICACIONES[],1,FALSE)</f>
        <v>Solución de Glucosa Isotónica al 5%</v>
      </c>
      <c r="C94" s="112"/>
      <c r="D94" s="113"/>
      <c r="E94" s="65"/>
      <c r="F94" s="65"/>
      <c r="G94" s="65"/>
      <c r="H94" s="65"/>
      <c r="I94" s="65" t="s">
        <v>8</v>
      </c>
      <c r="J94" s="114"/>
      <c r="K94" s="115"/>
      <c r="L94" s="114"/>
      <c r="M94" s="115"/>
      <c r="N94" s="71"/>
      <c r="O94" s="65"/>
      <c r="P94" s="116"/>
      <c r="Q94" s="117"/>
      <c r="R94" s="116"/>
      <c r="S94" s="117"/>
      <c r="T94" s="116"/>
      <c r="U94" s="117"/>
      <c r="V94" s="116"/>
      <c r="W94" s="117"/>
      <c r="X94" s="116"/>
      <c r="Y94" s="117"/>
      <c r="Z94" s="116"/>
      <c r="AA94" s="117"/>
      <c r="AB94" s="116"/>
      <c r="AC94" s="117"/>
      <c r="AD94" s="116"/>
      <c r="AE94" s="117"/>
      <c r="AF94" s="116"/>
      <c r="AG94" s="117"/>
      <c r="AH94" s="65"/>
      <c r="AI94" s="65"/>
      <c r="AJ94" s="65"/>
      <c r="AK94" s="71"/>
      <c r="AL94" s="65"/>
      <c r="AM94" s="65"/>
    </row>
    <row r="95" spans="1:39" ht="20.25" customHeight="1" x14ac:dyDescent="0.25">
      <c r="A95" s="65"/>
      <c r="B95" s="111" t="str">
        <f>VLOOKUP(B92,ESPECIFICACIONES[],1,FALSE)</f>
        <v>Solución de Glucosa Isotónica al 5%</v>
      </c>
      <c r="C95" s="112"/>
      <c r="D95" s="113"/>
      <c r="E95" s="65"/>
      <c r="F95" s="65"/>
      <c r="G95" s="65"/>
      <c r="H95" s="65"/>
      <c r="I95" s="65" t="s">
        <v>8</v>
      </c>
      <c r="J95" s="114"/>
      <c r="K95" s="115"/>
      <c r="L95" s="114"/>
      <c r="M95" s="115"/>
      <c r="N95" s="71"/>
      <c r="O95" s="65"/>
      <c r="P95" s="116"/>
      <c r="Q95" s="117"/>
      <c r="R95" s="116"/>
      <c r="S95" s="117"/>
      <c r="T95" s="116"/>
      <c r="U95" s="117"/>
      <c r="V95" s="116"/>
      <c r="W95" s="117"/>
      <c r="X95" s="116"/>
      <c r="Y95" s="117"/>
      <c r="Z95" s="116"/>
      <c r="AA95" s="117"/>
      <c r="AB95" s="116"/>
      <c r="AC95" s="117"/>
      <c r="AD95" s="116"/>
      <c r="AE95" s="117"/>
      <c r="AF95" s="116"/>
      <c r="AG95" s="117"/>
      <c r="AH95" s="65"/>
      <c r="AI95" s="65"/>
      <c r="AJ95" s="65"/>
      <c r="AK95" s="71"/>
      <c r="AL95" s="65"/>
      <c r="AM95" s="65"/>
    </row>
    <row r="96" spans="1:39" ht="20.25" customHeight="1" x14ac:dyDescent="0.25">
      <c r="A96" s="65"/>
      <c r="B96" s="111" t="str">
        <f>VLOOKUP(B93,ESPECIFICACIONES[],1,FALSE)</f>
        <v>Solución de Glucosa Isotónica al 5%</v>
      </c>
      <c r="C96" s="112"/>
      <c r="D96" s="113"/>
      <c r="E96" s="65"/>
      <c r="F96" s="65"/>
      <c r="G96" s="65"/>
      <c r="H96" s="65"/>
      <c r="I96" s="65" t="s">
        <v>8</v>
      </c>
      <c r="J96" s="114"/>
      <c r="K96" s="115"/>
      <c r="L96" s="114"/>
      <c r="M96" s="115"/>
      <c r="N96" s="71"/>
      <c r="O96" s="65"/>
      <c r="P96" s="116"/>
      <c r="Q96" s="117"/>
      <c r="R96" s="116"/>
      <c r="S96" s="117"/>
      <c r="T96" s="116"/>
      <c r="U96" s="117"/>
      <c r="V96" s="116"/>
      <c r="W96" s="117"/>
      <c r="X96" s="116"/>
      <c r="Y96" s="117"/>
      <c r="Z96" s="116"/>
      <c r="AA96" s="117"/>
      <c r="AB96" s="116"/>
      <c r="AC96" s="117"/>
      <c r="AD96" s="116"/>
      <c r="AE96" s="117"/>
      <c r="AF96" s="116"/>
      <c r="AG96" s="117"/>
      <c r="AH96" s="65"/>
      <c r="AI96" s="65"/>
      <c r="AJ96" s="65"/>
      <c r="AK96" s="71"/>
      <c r="AL96" s="65"/>
      <c r="AM96" s="65"/>
    </row>
    <row r="97" spans="1:39" ht="20.25" customHeight="1" x14ac:dyDescent="0.25">
      <c r="A97" s="65"/>
      <c r="B97" s="111" t="str">
        <f>VLOOKUP(B94,ESPECIFICACIONES[],1,FALSE)</f>
        <v>Solución de Glucosa Isotónica al 5%</v>
      </c>
      <c r="C97" s="112"/>
      <c r="D97" s="113"/>
      <c r="E97" s="65"/>
      <c r="F97" s="65"/>
      <c r="G97" s="65"/>
      <c r="H97" s="65"/>
      <c r="I97" s="65" t="s">
        <v>8</v>
      </c>
      <c r="J97" s="114"/>
      <c r="K97" s="115"/>
      <c r="L97" s="114"/>
      <c r="M97" s="115"/>
      <c r="N97" s="71"/>
      <c r="O97" s="65"/>
      <c r="P97" s="116"/>
      <c r="Q97" s="117"/>
      <c r="R97" s="116"/>
      <c r="S97" s="117"/>
      <c r="T97" s="116"/>
      <c r="U97" s="117"/>
      <c r="V97" s="116"/>
      <c r="W97" s="117"/>
      <c r="X97" s="116"/>
      <c r="Y97" s="117"/>
      <c r="Z97" s="116"/>
      <c r="AA97" s="117"/>
      <c r="AB97" s="116"/>
      <c r="AC97" s="117"/>
      <c r="AD97" s="116"/>
      <c r="AE97" s="117"/>
      <c r="AF97" s="116"/>
      <c r="AG97" s="117"/>
      <c r="AH97" s="65"/>
      <c r="AI97" s="65"/>
      <c r="AJ97" s="65"/>
      <c r="AK97" s="71"/>
      <c r="AL97" s="65"/>
      <c r="AM97" s="65"/>
    </row>
    <row r="98" spans="1:39" ht="20.25" customHeight="1" x14ac:dyDescent="0.25">
      <c r="A98" s="65"/>
      <c r="B98" s="111" t="str">
        <f>VLOOKUP(B95,ESPECIFICACIONES[],1,FALSE)</f>
        <v>Solución de Glucosa Isotónica al 5%</v>
      </c>
      <c r="C98" s="112"/>
      <c r="D98" s="113"/>
      <c r="E98" s="65"/>
      <c r="F98" s="65"/>
      <c r="G98" s="65"/>
      <c r="H98" s="65"/>
      <c r="I98" s="65" t="s">
        <v>8</v>
      </c>
      <c r="J98" s="114"/>
      <c r="K98" s="115"/>
      <c r="L98" s="114"/>
      <c r="M98" s="115"/>
      <c r="N98" s="71"/>
      <c r="O98" s="65"/>
      <c r="P98" s="116"/>
      <c r="Q98" s="117"/>
      <c r="R98" s="116"/>
      <c r="S98" s="117"/>
      <c r="T98" s="116"/>
      <c r="U98" s="117"/>
      <c r="V98" s="116"/>
      <c r="W98" s="117"/>
      <c r="X98" s="116"/>
      <c r="Y98" s="117"/>
      <c r="Z98" s="116"/>
      <c r="AA98" s="117"/>
      <c r="AB98" s="116"/>
      <c r="AC98" s="117"/>
      <c r="AD98" s="116"/>
      <c r="AE98" s="117"/>
      <c r="AF98" s="116"/>
      <c r="AG98" s="117"/>
      <c r="AH98" s="65"/>
      <c r="AI98" s="65"/>
      <c r="AJ98" s="65"/>
      <c r="AK98" s="71"/>
      <c r="AL98" s="65"/>
      <c r="AM98" s="65"/>
    </row>
    <row r="99" spans="1:39" ht="20.25" customHeight="1" x14ac:dyDescent="0.25">
      <c r="A99" s="65"/>
      <c r="B99" s="111" t="str">
        <f>VLOOKUP(B96,ESPECIFICACIONES[],1,FALSE)</f>
        <v>Solución de Glucosa Isotónica al 5%</v>
      </c>
      <c r="C99" s="112"/>
      <c r="D99" s="113"/>
      <c r="E99" s="65"/>
      <c r="F99" s="65"/>
      <c r="G99" s="65"/>
      <c r="H99" s="65"/>
      <c r="I99" s="65" t="s">
        <v>8</v>
      </c>
      <c r="J99" s="114"/>
      <c r="K99" s="115"/>
      <c r="L99" s="114"/>
      <c r="M99" s="115"/>
      <c r="N99" s="71"/>
      <c r="O99" s="65"/>
      <c r="P99" s="116"/>
      <c r="Q99" s="117"/>
      <c r="R99" s="116"/>
      <c r="S99" s="117"/>
      <c r="T99" s="116"/>
      <c r="U99" s="117"/>
      <c r="V99" s="116"/>
      <c r="W99" s="117"/>
      <c r="X99" s="116"/>
      <c r="Y99" s="117"/>
      <c r="Z99" s="116"/>
      <c r="AA99" s="117"/>
      <c r="AB99" s="116"/>
      <c r="AC99" s="117"/>
      <c r="AD99" s="116"/>
      <c r="AE99" s="117"/>
      <c r="AF99" s="116"/>
      <c r="AG99" s="117"/>
      <c r="AH99" s="65"/>
      <c r="AI99" s="65"/>
      <c r="AJ99" s="65"/>
      <c r="AK99" s="71"/>
      <c r="AL99" s="65"/>
      <c r="AM99" s="65"/>
    </row>
    <row r="100" spans="1:39" ht="20.25" customHeight="1" x14ac:dyDescent="0.25">
      <c r="A100" s="65"/>
      <c r="B100" s="111" t="str">
        <f>VLOOKUP(B97,ESPECIFICACIONES[],1,FALSE)</f>
        <v>Solución de Glucosa Isotónica al 5%</v>
      </c>
      <c r="C100" s="112"/>
      <c r="D100" s="113"/>
      <c r="E100" s="65"/>
      <c r="F100" s="65"/>
      <c r="G100" s="65"/>
      <c r="H100" s="65"/>
      <c r="I100" s="65" t="s">
        <v>8</v>
      </c>
      <c r="J100" s="114"/>
      <c r="K100" s="115"/>
      <c r="L100" s="114"/>
      <c r="M100" s="115"/>
      <c r="N100" s="71"/>
      <c r="O100" s="65"/>
      <c r="P100" s="116"/>
      <c r="Q100" s="117"/>
      <c r="R100" s="116"/>
      <c r="S100" s="117"/>
      <c r="T100" s="116"/>
      <c r="U100" s="117"/>
      <c r="V100" s="116"/>
      <c r="W100" s="117"/>
      <c r="X100" s="116"/>
      <c r="Y100" s="117"/>
      <c r="Z100" s="116"/>
      <c r="AA100" s="117"/>
      <c r="AB100" s="116"/>
      <c r="AC100" s="117"/>
      <c r="AD100" s="116"/>
      <c r="AE100" s="117"/>
      <c r="AF100" s="116"/>
      <c r="AG100" s="117"/>
      <c r="AH100" s="65"/>
      <c r="AI100" s="65"/>
      <c r="AJ100" s="65"/>
      <c r="AK100" s="71"/>
      <c r="AL100" s="65"/>
      <c r="AM100" s="65"/>
    </row>
    <row r="101" spans="1:39" ht="20.25" customHeight="1" x14ac:dyDescent="0.25">
      <c r="A101" s="65"/>
      <c r="B101" s="111" t="str">
        <f>VLOOKUP(B98,ESPECIFICACIONES[],1,FALSE)</f>
        <v>Solución de Glucosa Isotónica al 5%</v>
      </c>
      <c r="C101" s="112"/>
      <c r="D101" s="113"/>
      <c r="E101" s="65"/>
      <c r="F101" s="65"/>
      <c r="G101" s="65"/>
      <c r="H101" s="65"/>
      <c r="I101" s="65" t="s">
        <v>8</v>
      </c>
      <c r="J101" s="114"/>
      <c r="K101" s="115"/>
      <c r="L101" s="114"/>
      <c r="M101" s="115"/>
      <c r="N101" s="71"/>
      <c r="O101" s="65"/>
      <c r="P101" s="116"/>
      <c r="Q101" s="117"/>
      <c r="R101" s="116"/>
      <c r="S101" s="117"/>
      <c r="T101" s="116"/>
      <c r="U101" s="117"/>
      <c r="V101" s="116"/>
      <c r="W101" s="117"/>
      <c r="X101" s="116"/>
      <c r="Y101" s="117"/>
      <c r="Z101" s="116"/>
      <c r="AA101" s="117"/>
      <c r="AB101" s="116"/>
      <c r="AC101" s="117"/>
      <c r="AD101" s="116"/>
      <c r="AE101" s="117"/>
      <c r="AF101" s="116"/>
      <c r="AG101" s="117"/>
      <c r="AH101" s="65"/>
      <c r="AI101" s="65"/>
      <c r="AJ101" s="65"/>
      <c r="AK101" s="71"/>
      <c r="AL101" s="65"/>
      <c r="AM101" s="65"/>
    </row>
    <row r="102" spans="1:39" ht="20.25" customHeight="1" x14ac:dyDescent="0.25">
      <c r="A102" s="65"/>
      <c r="B102" s="111" t="str">
        <f>VLOOKUP(B99,ESPECIFICACIONES[],1,FALSE)</f>
        <v>Solución de Glucosa Isotónica al 5%</v>
      </c>
      <c r="C102" s="112"/>
      <c r="D102" s="113"/>
      <c r="E102" s="65"/>
      <c r="F102" s="65"/>
      <c r="G102" s="65"/>
      <c r="H102" s="65"/>
      <c r="I102" s="65" t="s">
        <v>8</v>
      </c>
      <c r="J102" s="114"/>
      <c r="K102" s="115"/>
      <c r="L102" s="114"/>
      <c r="M102" s="115"/>
      <c r="N102" s="71"/>
      <c r="O102" s="65"/>
      <c r="P102" s="116"/>
      <c r="Q102" s="117"/>
      <c r="R102" s="116"/>
      <c r="S102" s="117"/>
      <c r="T102" s="116"/>
      <c r="U102" s="117"/>
      <c r="V102" s="116"/>
      <c r="W102" s="117"/>
      <c r="X102" s="116"/>
      <c r="Y102" s="117"/>
      <c r="Z102" s="116"/>
      <c r="AA102" s="117"/>
      <c r="AB102" s="116"/>
      <c r="AC102" s="117"/>
      <c r="AD102" s="116"/>
      <c r="AE102" s="117"/>
      <c r="AF102" s="116"/>
      <c r="AG102" s="117"/>
      <c r="AH102" s="65"/>
      <c r="AI102" s="65"/>
      <c r="AJ102" s="65"/>
      <c r="AK102" s="71"/>
      <c r="AL102" s="65"/>
      <c r="AM102" s="65"/>
    </row>
    <row r="103" spans="1:39" ht="20.25" customHeight="1" x14ac:dyDescent="0.25">
      <c r="A103" s="65"/>
      <c r="B103" s="111" t="str">
        <f>VLOOKUP(B100,ESPECIFICACIONES[],1,FALSE)</f>
        <v>Solución de Glucosa Isotónica al 5%</v>
      </c>
      <c r="C103" s="112"/>
      <c r="D103" s="113"/>
      <c r="E103" s="65"/>
      <c r="F103" s="65"/>
      <c r="G103" s="65"/>
      <c r="H103" s="65"/>
      <c r="I103" s="65" t="s">
        <v>8</v>
      </c>
      <c r="J103" s="114"/>
      <c r="K103" s="115"/>
      <c r="L103" s="114"/>
      <c r="M103" s="115"/>
      <c r="N103" s="71"/>
      <c r="O103" s="65"/>
      <c r="P103" s="116"/>
      <c r="Q103" s="117"/>
      <c r="R103" s="116"/>
      <c r="S103" s="117"/>
      <c r="T103" s="116"/>
      <c r="U103" s="117"/>
      <c r="V103" s="116"/>
      <c r="W103" s="117"/>
      <c r="X103" s="116"/>
      <c r="Y103" s="117"/>
      <c r="Z103" s="116"/>
      <c r="AA103" s="117"/>
      <c r="AB103" s="116"/>
      <c r="AC103" s="117"/>
      <c r="AD103" s="116"/>
      <c r="AE103" s="117"/>
      <c r="AF103" s="116"/>
      <c r="AG103" s="117"/>
      <c r="AH103" s="65"/>
      <c r="AI103" s="65"/>
      <c r="AJ103" s="65"/>
      <c r="AK103" s="71"/>
      <c r="AL103" s="65"/>
      <c r="AM103" s="65"/>
    </row>
    <row r="104" spans="1:39" ht="20.25" customHeight="1" x14ac:dyDescent="0.25">
      <c r="A104" s="65"/>
      <c r="B104" s="111" t="str">
        <f>VLOOKUP(B101,ESPECIFICACIONES[],1,FALSE)</f>
        <v>Solución de Glucosa Isotónica al 5%</v>
      </c>
      <c r="C104" s="112"/>
      <c r="D104" s="113"/>
      <c r="E104" s="65"/>
      <c r="F104" s="65"/>
      <c r="G104" s="65"/>
      <c r="H104" s="65"/>
      <c r="I104" s="65" t="s">
        <v>8</v>
      </c>
      <c r="J104" s="114"/>
      <c r="K104" s="115"/>
      <c r="L104" s="114"/>
      <c r="M104" s="115"/>
      <c r="N104" s="71"/>
      <c r="O104" s="65"/>
      <c r="P104" s="116"/>
      <c r="Q104" s="117"/>
      <c r="R104" s="116"/>
      <c r="S104" s="117"/>
      <c r="T104" s="116"/>
      <c r="U104" s="117"/>
      <c r="V104" s="116"/>
      <c r="W104" s="117"/>
      <c r="X104" s="116"/>
      <c r="Y104" s="117"/>
      <c r="Z104" s="116"/>
      <c r="AA104" s="117"/>
      <c r="AB104" s="116"/>
      <c r="AC104" s="117"/>
      <c r="AD104" s="116"/>
      <c r="AE104" s="117"/>
      <c r="AF104" s="116"/>
      <c r="AG104" s="117"/>
      <c r="AH104" s="65"/>
      <c r="AI104" s="65"/>
      <c r="AJ104" s="65"/>
      <c r="AK104" s="71"/>
      <c r="AL104" s="65"/>
      <c r="AM104" s="65"/>
    </row>
  </sheetData>
  <mergeCells count="1208">
    <mergeCell ref="V104:W104"/>
    <mergeCell ref="X104:Y104"/>
    <mergeCell ref="Z104:AA104"/>
    <mergeCell ref="AB104:AC104"/>
    <mergeCell ref="AD104:AE104"/>
    <mergeCell ref="AF104:AG104"/>
    <mergeCell ref="B104:D104"/>
    <mergeCell ref="J104:K104"/>
    <mergeCell ref="L104:M104"/>
    <mergeCell ref="P104:Q104"/>
    <mergeCell ref="R104:S104"/>
    <mergeCell ref="T104:U104"/>
    <mergeCell ref="V103:W103"/>
    <mergeCell ref="X103:Y103"/>
    <mergeCell ref="Z103:AA103"/>
    <mergeCell ref="AB103:AC103"/>
    <mergeCell ref="AD103:AE103"/>
    <mergeCell ref="AF103:AG103"/>
    <mergeCell ref="B103:D103"/>
    <mergeCell ref="J103:K103"/>
    <mergeCell ref="L103:M103"/>
    <mergeCell ref="P103:Q103"/>
    <mergeCell ref="R103:S103"/>
    <mergeCell ref="T103:U103"/>
    <mergeCell ref="V102:W102"/>
    <mergeCell ref="X102:Y102"/>
    <mergeCell ref="Z102:AA102"/>
    <mergeCell ref="AB102:AC102"/>
    <mergeCell ref="AD102:AE102"/>
    <mergeCell ref="AF102:AG102"/>
    <mergeCell ref="B102:D102"/>
    <mergeCell ref="J102:K102"/>
    <mergeCell ref="L102:M102"/>
    <mergeCell ref="P102:Q102"/>
    <mergeCell ref="R102:S102"/>
    <mergeCell ref="T102:U102"/>
    <mergeCell ref="V101:W101"/>
    <mergeCell ref="X101:Y101"/>
    <mergeCell ref="Z101:AA101"/>
    <mergeCell ref="AB101:AC101"/>
    <mergeCell ref="AD101:AE101"/>
    <mergeCell ref="AF101:AG101"/>
    <mergeCell ref="B101:D101"/>
    <mergeCell ref="J101:K101"/>
    <mergeCell ref="L101:M101"/>
    <mergeCell ref="P101:Q101"/>
    <mergeCell ref="R101:S101"/>
    <mergeCell ref="T101:U101"/>
    <mergeCell ref="V100:W100"/>
    <mergeCell ref="X100:Y100"/>
    <mergeCell ref="Z100:AA100"/>
    <mergeCell ref="AB100:AC100"/>
    <mergeCell ref="AD100:AE100"/>
    <mergeCell ref="AF100:AG100"/>
    <mergeCell ref="B100:D100"/>
    <mergeCell ref="J100:K100"/>
    <mergeCell ref="L100:M100"/>
    <mergeCell ref="P100:Q100"/>
    <mergeCell ref="R100:S100"/>
    <mergeCell ref="T100:U100"/>
    <mergeCell ref="V99:W99"/>
    <mergeCell ref="X99:Y99"/>
    <mergeCell ref="Z99:AA99"/>
    <mergeCell ref="AB99:AC99"/>
    <mergeCell ref="AD99:AE99"/>
    <mergeCell ref="AF99:AG99"/>
    <mergeCell ref="B99:D99"/>
    <mergeCell ref="J99:K99"/>
    <mergeCell ref="L99:M99"/>
    <mergeCell ref="P99:Q99"/>
    <mergeCell ref="R99:S99"/>
    <mergeCell ref="T99:U99"/>
    <mergeCell ref="V98:W98"/>
    <mergeCell ref="X98:Y98"/>
    <mergeCell ref="Z98:AA98"/>
    <mergeCell ref="AB98:AC98"/>
    <mergeCell ref="AD98:AE98"/>
    <mergeCell ref="AF98:AG98"/>
    <mergeCell ref="B98:D98"/>
    <mergeCell ref="J98:K98"/>
    <mergeCell ref="L98:M98"/>
    <mergeCell ref="P98:Q98"/>
    <mergeCell ref="R98:S98"/>
    <mergeCell ref="T98:U98"/>
    <mergeCell ref="V97:W97"/>
    <mergeCell ref="X97:Y97"/>
    <mergeCell ref="Z97:AA97"/>
    <mergeCell ref="AB97:AC97"/>
    <mergeCell ref="AD97:AE97"/>
    <mergeCell ref="AF97:AG97"/>
    <mergeCell ref="B97:D97"/>
    <mergeCell ref="J97:K97"/>
    <mergeCell ref="L97:M97"/>
    <mergeCell ref="P97:Q97"/>
    <mergeCell ref="R97:S97"/>
    <mergeCell ref="T97:U97"/>
    <mergeCell ref="V96:W96"/>
    <mergeCell ref="X96:Y96"/>
    <mergeCell ref="Z96:AA96"/>
    <mergeCell ref="AB96:AC96"/>
    <mergeCell ref="AD96:AE96"/>
    <mergeCell ref="AF96:AG96"/>
    <mergeCell ref="B96:D96"/>
    <mergeCell ref="J96:K96"/>
    <mergeCell ref="L96:M96"/>
    <mergeCell ref="P96:Q96"/>
    <mergeCell ref="R96:S96"/>
    <mergeCell ref="T96:U96"/>
    <mergeCell ref="V95:W95"/>
    <mergeCell ref="X95:Y95"/>
    <mergeCell ref="Z95:AA95"/>
    <mergeCell ref="AB95:AC95"/>
    <mergeCell ref="AD95:AE95"/>
    <mergeCell ref="AF95:AG95"/>
    <mergeCell ref="B95:D95"/>
    <mergeCell ref="J95:K95"/>
    <mergeCell ref="L95:M95"/>
    <mergeCell ref="P95:Q95"/>
    <mergeCell ref="R95:S95"/>
    <mergeCell ref="T95:U95"/>
    <mergeCell ref="V94:W94"/>
    <mergeCell ref="X94:Y94"/>
    <mergeCell ref="Z94:AA94"/>
    <mergeCell ref="AB94:AC94"/>
    <mergeCell ref="AD94:AE94"/>
    <mergeCell ref="AF94:AG94"/>
    <mergeCell ref="B94:D94"/>
    <mergeCell ref="J94:K94"/>
    <mergeCell ref="L94:M94"/>
    <mergeCell ref="P94:Q94"/>
    <mergeCell ref="R94:S94"/>
    <mergeCell ref="T94:U94"/>
    <mergeCell ref="V93:W93"/>
    <mergeCell ref="X93:Y93"/>
    <mergeCell ref="Z93:AA93"/>
    <mergeCell ref="AB93:AC93"/>
    <mergeCell ref="AD93:AE93"/>
    <mergeCell ref="AF93:AG93"/>
    <mergeCell ref="B93:D93"/>
    <mergeCell ref="J93:K93"/>
    <mergeCell ref="L93:M93"/>
    <mergeCell ref="P93:Q93"/>
    <mergeCell ref="R93:S93"/>
    <mergeCell ref="T93:U93"/>
    <mergeCell ref="V92:W92"/>
    <mergeCell ref="X92:Y92"/>
    <mergeCell ref="Z92:AA92"/>
    <mergeCell ref="AB92:AC92"/>
    <mergeCell ref="AD92:AE92"/>
    <mergeCell ref="AF92:AG92"/>
    <mergeCell ref="B92:D92"/>
    <mergeCell ref="J92:K92"/>
    <mergeCell ref="L92:M92"/>
    <mergeCell ref="P92:Q92"/>
    <mergeCell ref="R92:S92"/>
    <mergeCell ref="T92:U92"/>
    <mergeCell ref="V91:W91"/>
    <mergeCell ref="X91:Y91"/>
    <mergeCell ref="Z91:AA91"/>
    <mergeCell ref="AB91:AC91"/>
    <mergeCell ref="AD91:AE91"/>
    <mergeCell ref="AF91:AG91"/>
    <mergeCell ref="B91:D91"/>
    <mergeCell ref="J91:K91"/>
    <mergeCell ref="L91:M91"/>
    <mergeCell ref="P91:Q91"/>
    <mergeCell ref="R91:S91"/>
    <mergeCell ref="T91:U91"/>
    <mergeCell ref="V90:W90"/>
    <mergeCell ref="X90:Y90"/>
    <mergeCell ref="Z90:AA90"/>
    <mergeCell ref="AB90:AC90"/>
    <mergeCell ref="AD90:AE90"/>
    <mergeCell ref="AF90:AG90"/>
    <mergeCell ref="B90:D90"/>
    <mergeCell ref="J90:K90"/>
    <mergeCell ref="L90:M90"/>
    <mergeCell ref="P90:Q90"/>
    <mergeCell ref="R90:S90"/>
    <mergeCell ref="T90:U90"/>
    <mergeCell ref="V89:W89"/>
    <mergeCell ref="X89:Y89"/>
    <mergeCell ref="Z89:AA89"/>
    <mergeCell ref="AB89:AC89"/>
    <mergeCell ref="AD89:AE89"/>
    <mergeCell ref="AF89:AG89"/>
    <mergeCell ref="B89:D89"/>
    <mergeCell ref="J89:K89"/>
    <mergeCell ref="L89:M89"/>
    <mergeCell ref="P89:Q89"/>
    <mergeCell ref="R89:S89"/>
    <mergeCell ref="T89:U89"/>
    <mergeCell ref="V88:W88"/>
    <mergeCell ref="X88:Y88"/>
    <mergeCell ref="Z88:AA88"/>
    <mergeCell ref="AB88:AC88"/>
    <mergeCell ref="AD88:AE88"/>
    <mergeCell ref="AF88:AG88"/>
    <mergeCell ref="B88:D88"/>
    <mergeCell ref="J88:K88"/>
    <mergeCell ref="L88:M88"/>
    <mergeCell ref="P88:Q88"/>
    <mergeCell ref="R88:S88"/>
    <mergeCell ref="T88:U88"/>
    <mergeCell ref="V87:W87"/>
    <mergeCell ref="X87:Y87"/>
    <mergeCell ref="Z87:AA87"/>
    <mergeCell ref="AB87:AC87"/>
    <mergeCell ref="AD87:AE87"/>
    <mergeCell ref="AF87:AG87"/>
    <mergeCell ref="B87:D87"/>
    <mergeCell ref="J87:K87"/>
    <mergeCell ref="L87:M87"/>
    <mergeCell ref="P87:Q87"/>
    <mergeCell ref="R87:S87"/>
    <mergeCell ref="T87:U87"/>
    <mergeCell ref="V86:W86"/>
    <mergeCell ref="X86:Y86"/>
    <mergeCell ref="Z86:AA86"/>
    <mergeCell ref="AB86:AC86"/>
    <mergeCell ref="AD86:AE86"/>
    <mergeCell ref="AF86:AG86"/>
    <mergeCell ref="B86:D86"/>
    <mergeCell ref="J86:K86"/>
    <mergeCell ref="L86:M86"/>
    <mergeCell ref="P86:Q86"/>
    <mergeCell ref="R86:S86"/>
    <mergeCell ref="T86:U86"/>
    <mergeCell ref="V85:W85"/>
    <mergeCell ref="X85:Y85"/>
    <mergeCell ref="Z85:AA85"/>
    <mergeCell ref="AB85:AC85"/>
    <mergeCell ref="AD85:AE85"/>
    <mergeCell ref="AF85:AG85"/>
    <mergeCell ref="B85:D85"/>
    <mergeCell ref="J85:K85"/>
    <mergeCell ref="L85:M85"/>
    <mergeCell ref="P85:Q85"/>
    <mergeCell ref="R85:S85"/>
    <mergeCell ref="T85:U85"/>
    <mergeCell ref="V84:W84"/>
    <mergeCell ref="X84:Y84"/>
    <mergeCell ref="Z84:AA84"/>
    <mergeCell ref="AB84:AC84"/>
    <mergeCell ref="AD84:AE84"/>
    <mergeCell ref="AF84:AG84"/>
    <mergeCell ref="B84:D84"/>
    <mergeCell ref="J84:K84"/>
    <mergeCell ref="L84:M84"/>
    <mergeCell ref="P84:Q84"/>
    <mergeCell ref="R84:S84"/>
    <mergeCell ref="T84:U84"/>
    <mergeCell ref="V83:W83"/>
    <mergeCell ref="X83:Y83"/>
    <mergeCell ref="Z83:AA83"/>
    <mergeCell ref="AB83:AC83"/>
    <mergeCell ref="AD83:AE83"/>
    <mergeCell ref="AF83:AG83"/>
    <mergeCell ref="B83:D83"/>
    <mergeCell ref="J83:K83"/>
    <mergeCell ref="L83:M83"/>
    <mergeCell ref="P83:Q83"/>
    <mergeCell ref="R83:S83"/>
    <mergeCell ref="T83:U83"/>
    <mergeCell ref="V82:W82"/>
    <mergeCell ref="X82:Y82"/>
    <mergeCell ref="Z82:AA82"/>
    <mergeCell ref="AB82:AC82"/>
    <mergeCell ref="AD82:AE82"/>
    <mergeCell ref="AF82:AG82"/>
    <mergeCell ref="B82:D82"/>
    <mergeCell ref="J82:K82"/>
    <mergeCell ref="L82:M82"/>
    <mergeCell ref="P82:Q82"/>
    <mergeCell ref="R82:S82"/>
    <mergeCell ref="T82:U82"/>
    <mergeCell ref="V81:W81"/>
    <mergeCell ref="X81:Y81"/>
    <mergeCell ref="Z81:AA81"/>
    <mergeCell ref="AB81:AC81"/>
    <mergeCell ref="AD81:AE81"/>
    <mergeCell ref="AF81:AG81"/>
    <mergeCell ref="B81:D81"/>
    <mergeCell ref="J81:K81"/>
    <mergeCell ref="L81:M81"/>
    <mergeCell ref="P81:Q81"/>
    <mergeCell ref="R81:S81"/>
    <mergeCell ref="T81:U81"/>
    <mergeCell ref="V80:W80"/>
    <mergeCell ref="X80:Y80"/>
    <mergeCell ref="Z80:AA80"/>
    <mergeCell ref="AB80:AC80"/>
    <mergeCell ref="AD80:AE80"/>
    <mergeCell ref="AF80:AG80"/>
    <mergeCell ref="B80:D80"/>
    <mergeCell ref="J80:K80"/>
    <mergeCell ref="L80:M80"/>
    <mergeCell ref="P80:Q80"/>
    <mergeCell ref="R80:S80"/>
    <mergeCell ref="T80:U80"/>
    <mergeCell ref="V79:W79"/>
    <mergeCell ref="X79:Y79"/>
    <mergeCell ref="Z79:AA79"/>
    <mergeCell ref="AB79:AC79"/>
    <mergeCell ref="AD79:AE79"/>
    <mergeCell ref="AF79:AG79"/>
    <mergeCell ref="B79:D79"/>
    <mergeCell ref="J79:K79"/>
    <mergeCell ref="L79:M79"/>
    <mergeCell ref="P79:Q79"/>
    <mergeCell ref="R79:S79"/>
    <mergeCell ref="T79:U79"/>
    <mergeCell ref="V78:W78"/>
    <mergeCell ref="X78:Y78"/>
    <mergeCell ref="Z78:AA78"/>
    <mergeCell ref="AB78:AC78"/>
    <mergeCell ref="AD78:AE78"/>
    <mergeCell ref="AF78:AG78"/>
    <mergeCell ref="B78:D78"/>
    <mergeCell ref="J78:K78"/>
    <mergeCell ref="L78:M78"/>
    <mergeCell ref="P78:Q78"/>
    <mergeCell ref="R78:S78"/>
    <mergeCell ref="T78:U78"/>
    <mergeCell ref="V77:W77"/>
    <mergeCell ref="X77:Y77"/>
    <mergeCell ref="Z77:AA77"/>
    <mergeCell ref="AB77:AC77"/>
    <mergeCell ref="AD77:AE77"/>
    <mergeCell ref="AF77:AG77"/>
    <mergeCell ref="B77:D77"/>
    <mergeCell ref="J77:K77"/>
    <mergeCell ref="L77:M77"/>
    <mergeCell ref="P77:Q77"/>
    <mergeCell ref="R77:S77"/>
    <mergeCell ref="T77:U77"/>
    <mergeCell ref="V76:W76"/>
    <mergeCell ref="X76:Y76"/>
    <mergeCell ref="Z76:AA76"/>
    <mergeCell ref="AB76:AC76"/>
    <mergeCell ref="AD76:AE76"/>
    <mergeCell ref="AF76:AG76"/>
    <mergeCell ref="B76:D76"/>
    <mergeCell ref="J76:K76"/>
    <mergeCell ref="L76:M76"/>
    <mergeCell ref="P76:Q76"/>
    <mergeCell ref="R76:S76"/>
    <mergeCell ref="T76:U76"/>
    <mergeCell ref="V75:W75"/>
    <mergeCell ref="X75:Y75"/>
    <mergeCell ref="Z75:AA75"/>
    <mergeCell ref="AB75:AC75"/>
    <mergeCell ref="AD75:AE75"/>
    <mergeCell ref="AF75:AG75"/>
    <mergeCell ref="B75:D75"/>
    <mergeCell ref="J75:K75"/>
    <mergeCell ref="L75:M75"/>
    <mergeCell ref="P75:Q75"/>
    <mergeCell ref="R75:S75"/>
    <mergeCell ref="T75:U75"/>
    <mergeCell ref="V74:W74"/>
    <mergeCell ref="X74:Y74"/>
    <mergeCell ref="Z74:AA74"/>
    <mergeCell ref="AB74:AC74"/>
    <mergeCell ref="AD74:AE74"/>
    <mergeCell ref="AF74:AG74"/>
    <mergeCell ref="B74:D74"/>
    <mergeCell ref="J74:K74"/>
    <mergeCell ref="L74:M74"/>
    <mergeCell ref="P74:Q74"/>
    <mergeCell ref="R74:S74"/>
    <mergeCell ref="T74:U74"/>
    <mergeCell ref="V73:W73"/>
    <mergeCell ref="X73:Y73"/>
    <mergeCell ref="Z73:AA73"/>
    <mergeCell ref="AB73:AC73"/>
    <mergeCell ref="AD73:AE73"/>
    <mergeCell ref="AF73:AG73"/>
    <mergeCell ref="B73:D73"/>
    <mergeCell ref="J73:K73"/>
    <mergeCell ref="L73:M73"/>
    <mergeCell ref="P73:Q73"/>
    <mergeCell ref="R73:S73"/>
    <mergeCell ref="T73:U73"/>
    <mergeCell ref="V72:W72"/>
    <mergeCell ref="X72:Y72"/>
    <mergeCell ref="Z72:AA72"/>
    <mergeCell ref="AB72:AC72"/>
    <mergeCell ref="AD72:AE72"/>
    <mergeCell ref="AF72:AG72"/>
    <mergeCell ref="B72:D72"/>
    <mergeCell ref="J72:K72"/>
    <mergeCell ref="L72:M72"/>
    <mergeCell ref="P72:Q72"/>
    <mergeCell ref="R72:S72"/>
    <mergeCell ref="T72:U72"/>
    <mergeCell ref="V71:W71"/>
    <mergeCell ref="X71:Y71"/>
    <mergeCell ref="Z71:AA71"/>
    <mergeCell ref="AB71:AC71"/>
    <mergeCell ref="AD71:AE71"/>
    <mergeCell ref="AF71:AG71"/>
    <mergeCell ref="B71:D71"/>
    <mergeCell ref="J71:K71"/>
    <mergeCell ref="L71:M71"/>
    <mergeCell ref="P71:Q71"/>
    <mergeCell ref="R71:S71"/>
    <mergeCell ref="T71:U71"/>
    <mergeCell ref="V70:W70"/>
    <mergeCell ref="X70:Y70"/>
    <mergeCell ref="Z70:AA70"/>
    <mergeCell ref="AB70:AC70"/>
    <mergeCell ref="AD70:AE70"/>
    <mergeCell ref="AF70:AG70"/>
    <mergeCell ref="B70:D70"/>
    <mergeCell ref="J70:K70"/>
    <mergeCell ref="L70:M70"/>
    <mergeCell ref="P70:Q70"/>
    <mergeCell ref="R70:S70"/>
    <mergeCell ref="T70:U70"/>
    <mergeCell ref="V69:W69"/>
    <mergeCell ref="X69:Y69"/>
    <mergeCell ref="Z69:AA69"/>
    <mergeCell ref="AB69:AC69"/>
    <mergeCell ref="AD69:AE69"/>
    <mergeCell ref="AF69:AG69"/>
    <mergeCell ref="B69:D69"/>
    <mergeCell ref="J69:K69"/>
    <mergeCell ref="L69:M69"/>
    <mergeCell ref="P69:Q69"/>
    <mergeCell ref="R69:S69"/>
    <mergeCell ref="T69:U69"/>
    <mergeCell ref="V68:W68"/>
    <mergeCell ref="X68:Y68"/>
    <mergeCell ref="Z68:AA68"/>
    <mergeCell ref="AB68:AC68"/>
    <mergeCell ref="AD68:AE68"/>
    <mergeCell ref="AF68:AG68"/>
    <mergeCell ref="B68:D68"/>
    <mergeCell ref="J68:K68"/>
    <mergeCell ref="L68:M68"/>
    <mergeCell ref="P68:Q68"/>
    <mergeCell ref="R68:S68"/>
    <mergeCell ref="T68:U68"/>
    <mergeCell ref="V67:W67"/>
    <mergeCell ref="X67:Y67"/>
    <mergeCell ref="Z67:AA67"/>
    <mergeCell ref="AB67:AC67"/>
    <mergeCell ref="AD67:AE67"/>
    <mergeCell ref="AF67:AG67"/>
    <mergeCell ref="B67:D67"/>
    <mergeCell ref="J67:K67"/>
    <mergeCell ref="L67:M67"/>
    <mergeCell ref="P67:Q67"/>
    <mergeCell ref="R67:S67"/>
    <mergeCell ref="T67:U67"/>
    <mergeCell ref="V66:W66"/>
    <mergeCell ref="X66:Y66"/>
    <mergeCell ref="Z66:AA66"/>
    <mergeCell ref="AB66:AC66"/>
    <mergeCell ref="AD66:AE66"/>
    <mergeCell ref="AF66:AG66"/>
    <mergeCell ref="B66:D66"/>
    <mergeCell ref="J66:K66"/>
    <mergeCell ref="L66:M66"/>
    <mergeCell ref="P66:Q66"/>
    <mergeCell ref="R66:S66"/>
    <mergeCell ref="T66:U66"/>
    <mergeCell ref="V65:W65"/>
    <mergeCell ref="X65:Y65"/>
    <mergeCell ref="Z65:AA65"/>
    <mergeCell ref="AB65:AC65"/>
    <mergeCell ref="AD65:AE65"/>
    <mergeCell ref="AF65:AG65"/>
    <mergeCell ref="B65:D65"/>
    <mergeCell ref="J65:K65"/>
    <mergeCell ref="L65:M65"/>
    <mergeCell ref="P65:Q65"/>
    <mergeCell ref="R65:S65"/>
    <mergeCell ref="T65:U65"/>
    <mergeCell ref="V64:W64"/>
    <mergeCell ref="X64:Y64"/>
    <mergeCell ref="Z64:AA64"/>
    <mergeCell ref="AB64:AC64"/>
    <mergeCell ref="AD64:AE64"/>
    <mergeCell ref="AF64:AG64"/>
    <mergeCell ref="B64:D64"/>
    <mergeCell ref="J64:K64"/>
    <mergeCell ref="L64:M64"/>
    <mergeCell ref="P64:Q64"/>
    <mergeCell ref="R64:S64"/>
    <mergeCell ref="T64:U64"/>
    <mergeCell ref="V63:W63"/>
    <mergeCell ref="X63:Y63"/>
    <mergeCell ref="Z63:AA63"/>
    <mergeCell ref="AB63:AC63"/>
    <mergeCell ref="AD63:AE63"/>
    <mergeCell ref="AF63:AG63"/>
    <mergeCell ref="B63:D63"/>
    <mergeCell ref="J63:K63"/>
    <mergeCell ref="L63:M63"/>
    <mergeCell ref="P63:Q63"/>
    <mergeCell ref="R63:S63"/>
    <mergeCell ref="T63:U63"/>
    <mergeCell ref="V62:W62"/>
    <mergeCell ref="X62:Y62"/>
    <mergeCell ref="Z62:AA62"/>
    <mergeCell ref="AB62:AC62"/>
    <mergeCell ref="AD62:AE62"/>
    <mergeCell ref="AF62:AG62"/>
    <mergeCell ref="B62:D62"/>
    <mergeCell ref="J62:K62"/>
    <mergeCell ref="L62:M62"/>
    <mergeCell ref="P62:Q62"/>
    <mergeCell ref="R62:S62"/>
    <mergeCell ref="T62:U62"/>
    <mergeCell ref="V61:W61"/>
    <mergeCell ref="X61:Y61"/>
    <mergeCell ref="Z61:AA61"/>
    <mergeCell ref="AB61:AC61"/>
    <mergeCell ref="AD61:AE61"/>
    <mergeCell ref="AF61:AG61"/>
    <mergeCell ref="B61:D61"/>
    <mergeCell ref="J61:K61"/>
    <mergeCell ref="L61:M61"/>
    <mergeCell ref="P61:Q61"/>
    <mergeCell ref="R61:S61"/>
    <mergeCell ref="T61:U61"/>
    <mergeCell ref="V60:W60"/>
    <mergeCell ref="X60:Y60"/>
    <mergeCell ref="Z60:AA60"/>
    <mergeCell ref="AB60:AC60"/>
    <mergeCell ref="AD60:AE60"/>
    <mergeCell ref="AF60:AG60"/>
    <mergeCell ref="B60:D60"/>
    <mergeCell ref="J60:K60"/>
    <mergeCell ref="L60:M60"/>
    <mergeCell ref="P60:Q60"/>
    <mergeCell ref="R60:S60"/>
    <mergeCell ref="T60:U60"/>
    <mergeCell ref="V59:W59"/>
    <mergeCell ref="X59:Y59"/>
    <mergeCell ref="Z59:AA59"/>
    <mergeCell ref="AB59:AC59"/>
    <mergeCell ref="AD59:AE59"/>
    <mergeCell ref="AF59:AG59"/>
    <mergeCell ref="B59:D59"/>
    <mergeCell ref="J59:K59"/>
    <mergeCell ref="L59:M59"/>
    <mergeCell ref="P59:Q59"/>
    <mergeCell ref="R59:S59"/>
    <mergeCell ref="T59:U59"/>
    <mergeCell ref="V58:W58"/>
    <mergeCell ref="X58:Y58"/>
    <mergeCell ref="Z58:AA58"/>
    <mergeCell ref="AB58:AC58"/>
    <mergeCell ref="AD58:AE58"/>
    <mergeCell ref="AF58:AG58"/>
    <mergeCell ref="B58:D58"/>
    <mergeCell ref="J58:K58"/>
    <mergeCell ref="L58:M58"/>
    <mergeCell ref="P58:Q58"/>
    <mergeCell ref="R58:S58"/>
    <mergeCell ref="T58:U58"/>
    <mergeCell ref="V57:W57"/>
    <mergeCell ref="X57:Y57"/>
    <mergeCell ref="Z57:AA57"/>
    <mergeCell ref="AB57:AC57"/>
    <mergeCell ref="AD57:AE57"/>
    <mergeCell ref="AF57:AG57"/>
    <mergeCell ref="B57:D57"/>
    <mergeCell ref="J57:K57"/>
    <mergeCell ref="L57:M57"/>
    <mergeCell ref="P57:Q57"/>
    <mergeCell ref="R57:S57"/>
    <mergeCell ref="T57:U57"/>
    <mergeCell ref="V56:W56"/>
    <mergeCell ref="X56:Y56"/>
    <mergeCell ref="Z56:AA56"/>
    <mergeCell ref="AB56:AC56"/>
    <mergeCell ref="AD56:AE56"/>
    <mergeCell ref="AF56:AG56"/>
    <mergeCell ref="B56:D56"/>
    <mergeCell ref="J56:K56"/>
    <mergeCell ref="L56:M56"/>
    <mergeCell ref="P56:Q56"/>
    <mergeCell ref="R56:S56"/>
    <mergeCell ref="T56:U56"/>
    <mergeCell ref="V55:W55"/>
    <mergeCell ref="X55:Y55"/>
    <mergeCell ref="Z55:AA55"/>
    <mergeCell ref="AB55:AC55"/>
    <mergeCell ref="AD55:AE55"/>
    <mergeCell ref="AF55:AG55"/>
    <mergeCell ref="B55:D55"/>
    <mergeCell ref="J55:K55"/>
    <mergeCell ref="L55:M55"/>
    <mergeCell ref="P55:Q55"/>
    <mergeCell ref="R55:S55"/>
    <mergeCell ref="T55:U55"/>
    <mergeCell ref="V54:W54"/>
    <mergeCell ref="X54:Y54"/>
    <mergeCell ref="Z54:AA54"/>
    <mergeCell ref="AB54:AC54"/>
    <mergeCell ref="AD54:AE54"/>
    <mergeCell ref="AF54:AG54"/>
    <mergeCell ref="B54:D54"/>
    <mergeCell ref="J54:K54"/>
    <mergeCell ref="L54:M54"/>
    <mergeCell ref="P54:Q54"/>
    <mergeCell ref="R54:S54"/>
    <mergeCell ref="T54:U54"/>
    <mergeCell ref="X52:Y52"/>
    <mergeCell ref="Z52:AA52"/>
    <mergeCell ref="AB52:AC52"/>
    <mergeCell ref="AD52:AE52"/>
    <mergeCell ref="AF52:AG52"/>
    <mergeCell ref="AJ52:AJ53"/>
    <mergeCell ref="L52:M52"/>
    <mergeCell ref="O52:O53"/>
    <mergeCell ref="P52:Q52"/>
    <mergeCell ref="R52:S52"/>
    <mergeCell ref="T52:U52"/>
    <mergeCell ref="V52:W52"/>
    <mergeCell ref="E52:E53"/>
    <mergeCell ref="F52:F53"/>
    <mergeCell ref="H52:H53"/>
    <mergeCell ref="I52:I53"/>
    <mergeCell ref="J52:J53"/>
    <mergeCell ref="K52:K53"/>
    <mergeCell ref="A50:AM50"/>
    <mergeCell ref="A51:A53"/>
    <mergeCell ref="B51:D51"/>
    <mergeCell ref="J51:K51"/>
    <mergeCell ref="L51:M51"/>
    <mergeCell ref="P51:AG51"/>
    <mergeCell ref="AH51:AI51"/>
    <mergeCell ref="AL51:AL53"/>
    <mergeCell ref="AM51:AM53"/>
    <mergeCell ref="B52:D53"/>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V6:W6"/>
    <mergeCell ref="X6:Y6"/>
    <mergeCell ref="Z6:AA6"/>
    <mergeCell ref="AB6:AC6"/>
    <mergeCell ref="AD6:AE6"/>
    <mergeCell ref="AF6:AG6"/>
    <mergeCell ref="B6:D6"/>
    <mergeCell ref="J6:K6"/>
    <mergeCell ref="L6:M6"/>
    <mergeCell ref="P6:Q6"/>
    <mergeCell ref="R6:S6"/>
    <mergeCell ref="T6:U6"/>
    <mergeCell ref="V5:W5"/>
    <mergeCell ref="X5:Y5"/>
    <mergeCell ref="Z5:AA5"/>
    <mergeCell ref="AB5:AC5"/>
    <mergeCell ref="AD5:AE5"/>
    <mergeCell ref="AF5:AG5"/>
    <mergeCell ref="B5:D5"/>
    <mergeCell ref="J5:K5"/>
    <mergeCell ref="L5:M5"/>
    <mergeCell ref="P5:Q5"/>
    <mergeCell ref="R5:S5"/>
    <mergeCell ref="T5:U5"/>
    <mergeCell ref="X3:Y3"/>
    <mergeCell ref="Z3:AA3"/>
    <mergeCell ref="AB3:AC3"/>
    <mergeCell ref="AD3:AE3"/>
    <mergeCell ref="AF3:AG3"/>
    <mergeCell ref="AJ3:AJ4"/>
    <mergeCell ref="L3:M3"/>
    <mergeCell ref="O3:O4"/>
    <mergeCell ref="P3:Q3"/>
    <mergeCell ref="R3:S3"/>
    <mergeCell ref="T3:U3"/>
    <mergeCell ref="V3:W3"/>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s>
  <conditionalFormatting sqref="H5:I49 H54:I104">
    <cfRule type="expression" dxfId="1512" priority="39">
      <formula>"""Cumple"" o ""No cumple"""</formula>
    </cfRule>
  </conditionalFormatting>
  <conditionalFormatting sqref="I5:I49 I54:I104">
    <cfRule type="expression" dxfId="1511" priority="37">
      <formula>$I5="No cumple"</formula>
    </cfRule>
    <cfRule type="expression" dxfId="1510" priority="38">
      <formula>$I5="Cumple"</formula>
    </cfRule>
  </conditionalFormatting>
  <conditionalFormatting sqref="H5:H49 H54:H104">
    <cfRule type="expression" dxfId="1509" priority="35">
      <formula>$H5="No cumple"</formula>
    </cfRule>
    <cfRule type="expression" dxfId="1508" priority="36">
      <formula>$H5="Cumple"</formula>
    </cfRule>
  </conditionalFormatting>
  <conditionalFormatting sqref="L5:L6">
    <cfRule type="cellIs" dxfId="1507" priority="33" operator="lessThan">
      <formula>$L$4</formula>
    </cfRule>
    <cfRule type="cellIs" dxfId="1506" priority="34" operator="greaterThanOrEqual">
      <formula>$L$4</formula>
    </cfRule>
  </conditionalFormatting>
  <conditionalFormatting sqref="J5:K49 J54:K104">
    <cfRule type="cellIs" dxfId="1505" priority="31" operator="notBetween">
      <formula>$J$3</formula>
      <formula>$K$3</formula>
    </cfRule>
    <cfRule type="cellIs" dxfId="1504" priority="32" operator="between">
      <formula>$J$3</formula>
      <formula>$K$3</formula>
    </cfRule>
  </conditionalFormatting>
  <conditionalFormatting sqref="P5:Q49 P54:Q104">
    <cfRule type="cellIs" dxfId="1503" priority="29" operator="notBetween">
      <formula>$P$4</formula>
      <formula>$Q$4</formula>
    </cfRule>
    <cfRule type="cellIs" dxfId="1502" priority="30" operator="between">
      <formula>$P$4</formula>
      <formula>$Q$4</formula>
    </cfRule>
  </conditionalFormatting>
  <conditionalFormatting sqref="R5:S49 R54:S104">
    <cfRule type="cellIs" dxfId="1501" priority="27" operator="notBetween">
      <formula>$R$4</formula>
      <formula>$S$4</formula>
    </cfRule>
    <cfRule type="cellIs" dxfId="1500" priority="28" operator="between">
      <formula>$R$4</formula>
      <formula>$S$4</formula>
    </cfRule>
  </conditionalFormatting>
  <conditionalFormatting sqref="T5:U49 T54:U104">
    <cfRule type="cellIs" dxfId="1499" priority="25" operator="notBetween">
      <formula>$T$4</formula>
      <formula>$U$4</formula>
    </cfRule>
    <cfRule type="cellIs" dxfId="1498" priority="26" operator="between">
      <formula>$T$4</formula>
      <formula>$U$4</formula>
    </cfRule>
  </conditionalFormatting>
  <conditionalFormatting sqref="V5:W49 V54:W104">
    <cfRule type="cellIs" dxfId="1497" priority="23" operator="notBetween">
      <formula>$V$4</formula>
      <formula>$W$4</formula>
    </cfRule>
    <cfRule type="cellIs" dxfId="1496" priority="24" operator="between">
      <formula>$V$4</formula>
      <formula>$W$4</formula>
    </cfRule>
  </conditionalFormatting>
  <conditionalFormatting sqref="X5:Y49 X54:Y104">
    <cfRule type="cellIs" dxfId="1495" priority="21" operator="notBetween">
      <formula>$X$4</formula>
      <formula>$Y$4</formula>
    </cfRule>
    <cfRule type="cellIs" dxfId="1494" priority="22" operator="between">
      <formula>$X$4</formula>
      <formula>$Y$4</formula>
    </cfRule>
  </conditionalFormatting>
  <conditionalFormatting sqref="Z5:AG49 Z54:AG104">
    <cfRule type="cellIs" dxfId="1493" priority="19" operator="notBetween">
      <formula>$Z$4</formula>
      <formula>$AA$4</formula>
    </cfRule>
    <cfRule type="cellIs" dxfId="1492" priority="20" operator="between">
      <formula>$Z$4</formula>
      <formula>$AA$4</formula>
    </cfRule>
  </conditionalFormatting>
  <conditionalFormatting sqref="AK5:AK49 AK54:AK104">
    <cfRule type="cellIs" dxfId="1491" priority="17" operator="lessThanOrEqual">
      <formula>$AK$4</formula>
    </cfRule>
    <cfRule type="cellIs" dxfId="1490" priority="18" operator="greaterThan">
      <formula>$AK$4</formula>
    </cfRule>
  </conditionalFormatting>
  <conditionalFormatting sqref="L7:L49 L54:L104">
    <cfRule type="cellIs" dxfId="1489" priority="15" operator="lessThan">
      <formula>$L$4</formula>
    </cfRule>
    <cfRule type="cellIs" dxfId="1488" priority="16" operator="greaterThanOrEqual">
      <formula>$L$4</formula>
    </cfRule>
  </conditionalFormatting>
  <conditionalFormatting sqref="G5:G49">
    <cfRule type="cellIs" dxfId="1487" priority="13" operator="lessThan">
      <formula>$G$4</formula>
    </cfRule>
    <cfRule type="cellIs" dxfId="1486" priority="14" operator="greaterThanOrEqual">
      <formula>$G$4</formula>
    </cfRule>
  </conditionalFormatting>
  <conditionalFormatting sqref="AH5:AI49 AH54:AI104">
    <cfRule type="cellIs" dxfId="1485" priority="11" operator="greaterThan">
      <formula>$AH$4</formula>
    </cfRule>
    <cfRule type="cellIs" dxfId="1484" priority="12" operator="lessThanOrEqual">
      <formula>$AH$4</formula>
    </cfRule>
  </conditionalFormatting>
  <conditionalFormatting sqref="AI5:AI49 AI54:AI104">
    <cfRule type="cellIs" dxfId="1483" priority="9" operator="greaterThan">
      <formula>$AI$4</formula>
    </cfRule>
    <cfRule type="cellIs" dxfId="1482" priority="10" operator="lessThanOrEqual">
      <formula>$AI$4</formula>
    </cfRule>
  </conditionalFormatting>
  <conditionalFormatting sqref="AJ5:AJ49 AJ54:AJ104">
    <cfRule type="expression" dxfId="1481" priority="7">
      <formula>$AJ5="No cumple"</formula>
    </cfRule>
    <cfRule type="expression" dxfId="1480" priority="8">
      <formula>$AJ5="Cumple"</formula>
    </cfRule>
  </conditionalFormatting>
  <conditionalFormatting sqref="G54:G104">
    <cfRule type="cellIs" dxfId="1479" priority="5" operator="lessThan">
      <formula>$G$53</formula>
    </cfRule>
    <cfRule type="cellIs" dxfId="1478" priority="6" operator="greaterThanOrEqual">
      <formula>$G$53</formula>
    </cfRule>
  </conditionalFormatting>
  <conditionalFormatting sqref="N54:N104">
    <cfRule type="cellIs" dxfId="1477" priority="3" operator="lessThanOrEqual">
      <formula>$N$53</formula>
    </cfRule>
    <cfRule type="cellIs" dxfId="1476" priority="4" operator="greaterThan">
      <formula>$N$53</formula>
    </cfRule>
  </conditionalFormatting>
  <conditionalFormatting sqref="N5:N49">
    <cfRule type="cellIs" dxfId="1475" priority="1" operator="greaterThan">
      <formula>$N$4</formula>
    </cfRule>
    <cfRule type="cellIs" dxfId="1474" priority="2" operator="lessThanOrEqual">
      <formula>$N$4</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 B52:D53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0"/>
  <dimension ref="A1:AS104"/>
  <sheetViews>
    <sheetView topLeftCell="A45" zoomScaleNormal="100" workbookViewId="0">
      <selection activeCell="B47" sqref="B47:D47"/>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243</v>
      </c>
      <c r="C3" s="99"/>
      <c r="D3" s="100"/>
      <c r="E3" s="118" t="s">
        <v>221</v>
      </c>
      <c r="F3" s="107" t="str">
        <f>VLOOKUP(B3,ESPECIFICACIONES[],2,FALSE)</f>
        <v xml:space="preserve">PEBD   </v>
      </c>
      <c r="G3" s="74" t="str">
        <f>VLOOKUP(B3,ESPECIFICACIONES[],3,FALSE)</f>
        <v>No menor a 1000 ml                    No menor a 500 ml</v>
      </c>
      <c r="H3" s="107" t="str">
        <f>VLOOKUP(B3,ESPECIFICACIONES[],5,FALSE)</f>
        <v>El contenido y el envase primario no presenta huellas de coloración</v>
      </c>
      <c r="I3" s="107" t="str">
        <f>VLOOKUP(B3,ESPECIFICACIONES[],4,FALSE)</f>
        <v>Solución límpida e incolora</v>
      </c>
      <c r="J3" s="120">
        <f>VLOOKUP(B3,ESPECIFICACIONES[],6,FALSE)</f>
        <v>3.2</v>
      </c>
      <c r="K3" s="120">
        <f>VLOOKUP(B3,ESPECIFICACIONES[],7,FALSE)</f>
        <v>6.5</v>
      </c>
      <c r="L3" s="109" t="str">
        <f>VLOOKUP(B3,ESPECIFICACIONES[],8,FALSE)</f>
        <v>NA</v>
      </c>
      <c r="M3" s="110" t="str">
        <f>VLOOKUP(B3,ESPECIFICACIONES[],9,FALSE)</f>
        <v>Limite de 5-hidroximetilfurfural y sustancias relacionadas</v>
      </c>
      <c r="N3" s="63" t="str">
        <f>VLOOKUP(B3,ESPECIFICACIONES[],10,FALSE)</f>
        <v>No más de 0,25</v>
      </c>
      <c r="O3" s="107" t="str">
        <f>VLOOKUP(B3,ESPECIFICACIONES[],11,FALSE)</f>
        <v>NA</v>
      </c>
      <c r="P3" s="104" t="str">
        <f>VLOOKUP(B3,ESPECIFICACIONES[],12,FALSE)</f>
        <v>% Glucosa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10 UE/g</v>
      </c>
      <c r="AL3" s="95"/>
      <c r="AM3" s="97"/>
    </row>
    <row r="4" spans="1:45" s="49" customFormat="1" ht="27" customHeight="1" x14ac:dyDescent="0.25">
      <c r="A4" s="87"/>
      <c r="B4" s="101"/>
      <c r="C4" s="102"/>
      <c r="D4" s="103"/>
      <c r="E4" s="119"/>
      <c r="F4" s="108"/>
      <c r="G4" s="62">
        <v>1000</v>
      </c>
      <c r="H4" s="108"/>
      <c r="I4" s="108"/>
      <c r="J4" s="120"/>
      <c r="K4" s="120"/>
      <c r="L4" s="63" t="s">
        <v>8</v>
      </c>
      <c r="M4" s="63" t="s">
        <v>8</v>
      </c>
      <c r="N4" s="63">
        <v>0.25</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Solución Hipertónica al 10%</v>
      </c>
      <c r="C5" s="121"/>
      <c r="D5" s="121"/>
      <c r="E5" s="65"/>
      <c r="F5" s="65"/>
      <c r="G5" s="65" t="s">
        <v>8</v>
      </c>
      <c r="H5" s="65" t="s">
        <v>8</v>
      </c>
      <c r="I5" s="65" t="s">
        <v>8</v>
      </c>
      <c r="J5" s="114" t="s">
        <v>8</v>
      </c>
      <c r="K5" s="115"/>
      <c r="L5" s="111" t="s">
        <v>8</v>
      </c>
      <c r="M5" s="113"/>
      <c r="N5" s="71" t="s">
        <v>8</v>
      </c>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Solución Hipertónica al 10%</v>
      </c>
      <c r="C6" s="112"/>
      <c r="D6" s="113"/>
      <c r="E6" s="65"/>
      <c r="F6" s="65"/>
      <c r="G6" s="65"/>
      <c r="H6" s="65"/>
      <c r="I6" s="65" t="s">
        <v>8</v>
      </c>
      <c r="J6" s="114"/>
      <c r="K6" s="115"/>
      <c r="L6" s="114"/>
      <c r="M6" s="115"/>
      <c r="N6" s="71"/>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Solución Hipertónica al 10%</v>
      </c>
      <c r="C7" s="112"/>
      <c r="D7" s="113"/>
      <c r="E7" s="65"/>
      <c r="F7" s="65"/>
      <c r="G7" s="65"/>
      <c r="H7" s="65"/>
      <c r="I7" s="65" t="s">
        <v>8</v>
      </c>
      <c r="J7" s="114"/>
      <c r="K7" s="115"/>
      <c r="L7" s="114"/>
      <c r="M7" s="115"/>
      <c r="N7" s="71"/>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Solución Hipertónica al 10%</v>
      </c>
      <c r="C8" s="112"/>
      <c r="D8" s="113"/>
      <c r="E8" s="65"/>
      <c r="F8" s="65"/>
      <c r="G8" s="65"/>
      <c r="H8" s="65"/>
      <c r="I8" s="65" t="s">
        <v>8</v>
      </c>
      <c r="J8" s="114"/>
      <c r="K8" s="115"/>
      <c r="L8" s="114"/>
      <c r="M8" s="115"/>
      <c r="N8" s="71"/>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Solución Hipertónica al 10%</v>
      </c>
      <c r="C9" s="112"/>
      <c r="D9" s="113"/>
      <c r="E9" s="65"/>
      <c r="F9" s="65"/>
      <c r="G9" s="65"/>
      <c r="H9" s="65"/>
      <c r="I9" s="65" t="s">
        <v>8</v>
      </c>
      <c r="J9" s="114"/>
      <c r="K9" s="115"/>
      <c r="L9" s="114"/>
      <c r="M9" s="115"/>
      <c r="N9" s="71"/>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Solución Hipertónica al 10%</v>
      </c>
      <c r="C10" s="112"/>
      <c r="D10" s="113"/>
      <c r="E10" s="65"/>
      <c r="F10" s="65"/>
      <c r="G10" s="65"/>
      <c r="H10" s="65"/>
      <c r="I10" s="65" t="s">
        <v>8</v>
      </c>
      <c r="J10" s="114"/>
      <c r="K10" s="115"/>
      <c r="L10" s="114"/>
      <c r="M10" s="115"/>
      <c r="N10" s="71"/>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Solución Hipertónica al 10%</v>
      </c>
      <c r="C11" s="112"/>
      <c r="D11" s="113"/>
      <c r="E11" s="65"/>
      <c r="F11" s="65"/>
      <c r="G11" s="65"/>
      <c r="H11" s="65"/>
      <c r="I11" s="65" t="s">
        <v>8</v>
      </c>
      <c r="J11" s="114"/>
      <c r="K11" s="115"/>
      <c r="L11" s="114"/>
      <c r="M11" s="115"/>
      <c r="N11" s="71"/>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Solución Hipertónica al 10%</v>
      </c>
      <c r="C12" s="112"/>
      <c r="D12" s="113"/>
      <c r="E12" s="65"/>
      <c r="F12" s="65"/>
      <c r="G12" s="65"/>
      <c r="H12" s="65"/>
      <c r="I12" s="65" t="s">
        <v>8</v>
      </c>
      <c r="J12" s="114"/>
      <c r="K12" s="115"/>
      <c r="L12" s="114"/>
      <c r="M12" s="115"/>
      <c r="N12" s="71"/>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Solución Hipertónica al 10%</v>
      </c>
      <c r="C13" s="112"/>
      <c r="D13" s="113"/>
      <c r="E13" s="65"/>
      <c r="F13" s="65"/>
      <c r="G13" s="65"/>
      <c r="H13" s="65"/>
      <c r="I13" s="65" t="s">
        <v>8</v>
      </c>
      <c r="J13" s="114"/>
      <c r="K13" s="115"/>
      <c r="L13" s="114"/>
      <c r="M13" s="115"/>
      <c r="N13" s="71"/>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Solución Hipertónica al 10%</v>
      </c>
      <c r="C14" s="112"/>
      <c r="D14" s="113"/>
      <c r="E14" s="65"/>
      <c r="F14" s="65"/>
      <c r="G14" s="65"/>
      <c r="H14" s="65"/>
      <c r="I14" s="65" t="s">
        <v>8</v>
      </c>
      <c r="J14" s="114"/>
      <c r="K14" s="115"/>
      <c r="L14" s="114"/>
      <c r="M14" s="115"/>
      <c r="N14" s="71"/>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Solución Hipertónica al 10%</v>
      </c>
      <c r="C15" s="125"/>
      <c r="D15" s="126"/>
      <c r="E15" s="28"/>
      <c r="F15" s="28"/>
      <c r="G15" s="28"/>
      <c r="H15" s="28"/>
      <c r="I15" s="28" t="s">
        <v>8</v>
      </c>
      <c r="J15" s="127"/>
      <c r="K15" s="128"/>
      <c r="L15" s="114"/>
      <c r="M15" s="115"/>
      <c r="N15" s="72"/>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Solución Hipertónica al 10%</v>
      </c>
      <c r="C16" s="112"/>
      <c r="D16" s="113"/>
      <c r="E16" s="65"/>
      <c r="F16" s="65"/>
      <c r="G16" s="65"/>
      <c r="H16" s="65"/>
      <c r="I16" s="65" t="s">
        <v>8</v>
      </c>
      <c r="J16" s="114"/>
      <c r="K16" s="115"/>
      <c r="L16" s="114"/>
      <c r="M16" s="115"/>
      <c r="N16" s="71"/>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Solución Hipertónica al 10%</v>
      </c>
      <c r="C17" s="112"/>
      <c r="D17" s="113"/>
      <c r="E17" s="65"/>
      <c r="F17" s="65"/>
      <c r="G17" s="65"/>
      <c r="H17" s="65"/>
      <c r="I17" s="65" t="s">
        <v>8</v>
      </c>
      <c r="J17" s="114"/>
      <c r="K17" s="115"/>
      <c r="L17" s="114"/>
      <c r="M17" s="115"/>
      <c r="N17" s="71"/>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Solución Hipertónica al 10%</v>
      </c>
      <c r="C18" s="112"/>
      <c r="D18" s="113"/>
      <c r="E18" s="65"/>
      <c r="F18" s="65"/>
      <c r="G18" s="65"/>
      <c r="H18" s="65"/>
      <c r="I18" s="65" t="s">
        <v>8</v>
      </c>
      <c r="J18" s="114"/>
      <c r="K18" s="115"/>
      <c r="L18" s="114"/>
      <c r="M18" s="115"/>
      <c r="N18" s="71"/>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Solución Hipertónica al 10%</v>
      </c>
      <c r="C19" s="112"/>
      <c r="D19" s="113"/>
      <c r="E19" s="65"/>
      <c r="F19" s="65"/>
      <c r="G19" s="65"/>
      <c r="H19" s="65"/>
      <c r="I19" s="65" t="s">
        <v>8</v>
      </c>
      <c r="J19" s="114"/>
      <c r="K19" s="115"/>
      <c r="L19" s="114"/>
      <c r="M19" s="115"/>
      <c r="N19" s="71"/>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Solución Hipertónica al 10%</v>
      </c>
      <c r="C20" s="112"/>
      <c r="D20" s="113"/>
      <c r="E20" s="65"/>
      <c r="F20" s="65"/>
      <c r="G20" s="65"/>
      <c r="H20" s="65"/>
      <c r="I20" s="65" t="s">
        <v>8</v>
      </c>
      <c r="J20" s="114"/>
      <c r="K20" s="115"/>
      <c r="L20" s="114"/>
      <c r="M20" s="115"/>
      <c r="N20" s="71"/>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Solución Hipertónica al 10%</v>
      </c>
      <c r="C21" s="112"/>
      <c r="D21" s="113"/>
      <c r="E21" s="65"/>
      <c r="F21" s="65"/>
      <c r="G21" s="65"/>
      <c r="H21" s="65"/>
      <c r="I21" s="65" t="s">
        <v>8</v>
      </c>
      <c r="J21" s="114"/>
      <c r="K21" s="115"/>
      <c r="L21" s="114"/>
      <c r="M21" s="115"/>
      <c r="N21" s="71"/>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Solución Hipertónica al 10%</v>
      </c>
      <c r="C22" s="112"/>
      <c r="D22" s="113"/>
      <c r="E22" s="65"/>
      <c r="F22" s="65"/>
      <c r="G22" s="65"/>
      <c r="H22" s="65"/>
      <c r="I22" s="65" t="s">
        <v>8</v>
      </c>
      <c r="J22" s="114"/>
      <c r="K22" s="115"/>
      <c r="L22" s="114"/>
      <c r="M22" s="115"/>
      <c r="N22" s="71"/>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Solución Hipertónica al 10%</v>
      </c>
      <c r="C23" s="112"/>
      <c r="D23" s="113"/>
      <c r="E23" s="65"/>
      <c r="F23" s="65"/>
      <c r="G23" s="65"/>
      <c r="H23" s="65"/>
      <c r="I23" s="65" t="s">
        <v>8</v>
      </c>
      <c r="J23" s="114"/>
      <c r="K23" s="115"/>
      <c r="L23" s="114"/>
      <c r="M23" s="115"/>
      <c r="N23" s="71"/>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Solución Hipertónica al 10%</v>
      </c>
      <c r="C24" s="112"/>
      <c r="D24" s="113"/>
      <c r="E24" s="65"/>
      <c r="F24" s="65"/>
      <c r="G24" s="65"/>
      <c r="H24" s="65"/>
      <c r="I24" s="65" t="s">
        <v>8</v>
      </c>
      <c r="J24" s="114"/>
      <c r="K24" s="115"/>
      <c r="L24" s="114"/>
      <c r="M24" s="115"/>
      <c r="N24" s="71"/>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Solución Hipertónica al 10%</v>
      </c>
      <c r="C25" s="112"/>
      <c r="D25" s="113"/>
      <c r="E25" s="65"/>
      <c r="F25" s="65"/>
      <c r="G25" s="65"/>
      <c r="H25" s="65"/>
      <c r="I25" s="65" t="s">
        <v>8</v>
      </c>
      <c r="J25" s="114"/>
      <c r="K25" s="115"/>
      <c r="L25" s="114"/>
      <c r="M25" s="115"/>
      <c r="N25" s="71"/>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Solución Hipertónica al 10%</v>
      </c>
      <c r="C26" s="112"/>
      <c r="D26" s="113"/>
      <c r="E26" s="65"/>
      <c r="F26" s="65"/>
      <c r="G26" s="65"/>
      <c r="H26" s="65"/>
      <c r="I26" s="65" t="s">
        <v>8</v>
      </c>
      <c r="J26" s="114"/>
      <c r="K26" s="115"/>
      <c r="L26" s="114"/>
      <c r="M26" s="115"/>
      <c r="N26" s="71"/>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Solución Hipertónica al 10%</v>
      </c>
      <c r="C27" s="112"/>
      <c r="D27" s="113"/>
      <c r="E27" s="65"/>
      <c r="F27" s="65"/>
      <c r="G27" s="65"/>
      <c r="H27" s="65"/>
      <c r="I27" s="65" t="s">
        <v>8</v>
      </c>
      <c r="J27" s="114"/>
      <c r="K27" s="115"/>
      <c r="L27" s="114"/>
      <c r="M27" s="115"/>
      <c r="N27" s="71"/>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Solución Hipertónica al 10%</v>
      </c>
      <c r="C28" s="112"/>
      <c r="D28" s="113"/>
      <c r="E28" s="65"/>
      <c r="F28" s="65"/>
      <c r="G28" s="65"/>
      <c r="H28" s="65"/>
      <c r="I28" s="65" t="s">
        <v>8</v>
      </c>
      <c r="J28" s="114"/>
      <c r="K28" s="115"/>
      <c r="L28" s="114"/>
      <c r="M28" s="115"/>
      <c r="N28" s="71"/>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Solución Hipertónica al 10%</v>
      </c>
      <c r="C29" s="112"/>
      <c r="D29" s="113"/>
      <c r="E29" s="65"/>
      <c r="F29" s="65"/>
      <c r="G29" s="65"/>
      <c r="H29" s="65"/>
      <c r="I29" s="65" t="s">
        <v>8</v>
      </c>
      <c r="J29" s="114"/>
      <c r="K29" s="115"/>
      <c r="L29" s="114"/>
      <c r="M29" s="115"/>
      <c r="N29" s="71"/>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Solución Hipertónica al 10%</v>
      </c>
      <c r="C30" s="112"/>
      <c r="D30" s="113"/>
      <c r="E30" s="65"/>
      <c r="F30" s="65"/>
      <c r="G30" s="65"/>
      <c r="H30" s="65"/>
      <c r="I30" s="65" t="s">
        <v>8</v>
      </c>
      <c r="J30" s="114"/>
      <c r="K30" s="115"/>
      <c r="L30" s="114"/>
      <c r="M30" s="115"/>
      <c r="N30" s="71"/>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Solución Hipertónica al 10%</v>
      </c>
      <c r="C31" s="112"/>
      <c r="D31" s="113"/>
      <c r="E31" s="65"/>
      <c r="F31" s="65"/>
      <c r="G31" s="65"/>
      <c r="H31" s="65"/>
      <c r="I31" s="65" t="s">
        <v>8</v>
      </c>
      <c r="J31" s="114"/>
      <c r="K31" s="115"/>
      <c r="L31" s="114"/>
      <c r="M31" s="115"/>
      <c r="N31" s="71"/>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Solución Hipertónica al 10%</v>
      </c>
      <c r="C32" s="112"/>
      <c r="D32" s="113"/>
      <c r="E32" s="65"/>
      <c r="F32" s="65"/>
      <c r="G32" s="65"/>
      <c r="H32" s="65"/>
      <c r="I32" s="65" t="s">
        <v>8</v>
      </c>
      <c r="J32" s="114"/>
      <c r="K32" s="115"/>
      <c r="L32" s="114"/>
      <c r="M32" s="115"/>
      <c r="N32" s="71"/>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Solución Hipertónica al 10%</v>
      </c>
      <c r="C33" s="112"/>
      <c r="D33" s="113"/>
      <c r="E33" s="65"/>
      <c r="F33" s="65"/>
      <c r="G33" s="65"/>
      <c r="H33" s="65"/>
      <c r="I33" s="65" t="s">
        <v>8</v>
      </c>
      <c r="J33" s="114"/>
      <c r="K33" s="115"/>
      <c r="L33" s="114"/>
      <c r="M33" s="115"/>
      <c r="N33" s="71"/>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Solución Hipertónica al 10%</v>
      </c>
      <c r="C34" s="112"/>
      <c r="D34" s="113"/>
      <c r="E34" s="65"/>
      <c r="F34" s="65"/>
      <c r="G34" s="65"/>
      <c r="H34" s="65"/>
      <c r="I34" s="65" t="s">
        <v>8</v>
      </c>
      <c r="J34" s="114"/>
      <c r="K34" s="115"/>
      <c r="L34" s="114"/>
      <c r="M34" s="115"/>
      <c r="N34" s="71"/>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Solución Hipertónica al 10%</v>
      </c>
      <c r="C35" s="112"/>
      <c r="D35" s="113"/>
      <c r="E35" s="65"/>
      <c r="F35" s="65"/>
      <c r="G35" s="65"/>
      <c r="H35" s="65"/>
      <c r="I35" s="65" t="s">
        <v>8</v>
      </c>
      <c r="J35" s="114"/>
      <c r="K35" s="115"/>
      <c r="L35" s="114"/>
      <c r="M35" s="115"/>
      <c r="N35" s="71"/>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Solución Hipertónica al 10%</v>
      </c>
      <c r="C36" s="112"/>
      <c r="D36" s="113"/>
      <c r="E36" s="65"/>
      <c r="F36" s="65"/>
      <c r="G36" s="65"/>
      <c r="H36" s="65"/>
      <c r="I36" s="65" t="s">
        <v>8</v>
      </c>
      <c r="J36" s="114"/>
      <c r="K36" s="115"/>
      <c r="L36" s="114"/>
      <c r="M36" s="115"/>
      <c r="N36" s="71"/>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Solución Hipertónica al 10%</v>
      </c>
      <c r="C37" s="112"/>
      <c r="D37" s="113"/>
      <c r="E37" s="65"/>
      <c r="F37" s="65"/>
      <c r="G37" s="65"/>
      <c r="H37" s="65"/>
      <c r="I37" s="65" t="s">
        <v>8</v>
      </c>
      <c r="J37" s="114"/>
      <c r="K37" s="115"/>
      <c r="L37" s="114"/>
      <c r="M37" s="115"/>
      <c r="N37" s="71"/>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Solución Hipertónica al 10%</v>
      </c>
      <c r="C38" s="112"/>
      <c r="D38" s="113"/>
      <c r="E38" s="65"/>
      <c r="F38" s="65"/>
      <c r="G38" s="65"/>
      <c r="H38" s="65"/>
      <c r="I38" s="65" t="s">
        <v>8</v>
      </c>
      <c r="J38" s="114"/>
      <c r="K38" s="115"/>
      <c r="L38" s="114"/>
      <c r="M38" s="115"/>
      <c r="N38" s="71"/>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Solución Hipertónica al 10%</v>
      </c>
      <c r="C39" s="112"/>
      <c r="D39" s="113"/>
      <c r="E39" s="65"/>
      <c r="F39" s="65"/>
      <c r="G39" s="65"/>
      <c r="H39" s="65"/>
      <c r="I39" s="65" t="s">
        <v>8</v>
      </c>
      <c r="J39" s="114"/>
      <c r="K39" s="115"/>
      <c r="L39" s="114"/>
      <c r="M39" s="115"/>
      <c r="N39" s="71"/>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Solución Hipertónica al 10%</v>
      </c>
      <c r="C40" s="112"/>
      <c r="D40" s="113"/>
      <c r="E40" s="65"/>
      <c r="F40" s="65"/>
      <c r="G40" s="65"/>
      <c r="H40" s="65"/>
      <c r="I40" s="65" t="s">
        <v>8</v>
      </c>
      <c r="J40" s="114"/>
      <c r="K40" s="115"/>
      <c r="L40" s="114"/>
      <c r="M40" s="115"/>
      <c r="N40" s="71"/>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Solución Hipertónica al 10%</v>
      </c>
      <c r="C41" s="112"/>
      <c r="D41" s="113"/>
      <c r="E41" s="65"/>
      <c r="F41" s="65"/>
      <c r="G41" s="65"/>
      <c r="H41" s="65"/>
      <c r="I41" s="65" t="s">
        <v>8</v>
      </c>
      <c r="J41" s="114"/>
      <c r="K41" s="115"/>
      <c r="L41" s="114"/>
      <c r="M41" s="115"/>
      <c r="N41" s="71"/>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Solución Hipertónica al 10%</v>
      </c>
      <c r="C42" s="112"/>
      <c r="D42" s="113"/>
      <c r="E42" s="65"/>
      <c r="F42" s="65"/>
      <c r="G42" s="65"/>
      <c r="H42" s="65"/>
      <c r="I42" s="65" t="s">
        <v>8</v>
      </c>
      <c r="J42" s="114"/>
      <c r="K42" s="115"/>
      <c r="L42" s="114"/>
      <c r="M42" s="115"/>
      <c r="N42" s="71"/>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Solución Hipertónica al 10%</v>
      </c>
      <c r="C43" s="112"/>
      <c r="D43" s="113"/>
      <c r="E43" s="65"/>
      <c r="F43" s="65"/>
      <c r="G43" s="65"/>
      <c r="H43" s="65"/>
      <c r="I43" s="65" t="s">
        <v>8</v>
      </c>
      <c r="J43" s="114"/>
      <c r="K43" s="115"/>
      <c r="L43" s="114"/>
      <c r="M43" s="115"/>
      <c r="N43" s="71"/>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Solución Hipertónica al 10%</v>
      </c>
      <c r="C44" s="112"/>
      <c r="D44" s="113"/>
      <c r="E44" s="65"/>
      <c r="F44" s="65"/>
      <c r="G44" s="65"/>
      <c r="H44" s="65"/>
      <c r="I44" s="65" t="s">
        <v>8</v>
      </c>
      <c r="J44" s="114"/>
      <c r="K44" s="115"/>
      <c r="L44" s="114"/>
      <c r="M44" s="115"/>
      <c r="N44" s="71"/>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Solución Hipertónica al 10%</v>
      </c>
      <c r="C45" s="112"/>
      <c r="D45" s="113"/>
      <c r="E45" s="65"/>
      <c r="F45" s="65"/>
      <c r="G45" s="65"/>
      <c r="H45" s="65"/>
      <c r="I45" s="65" t="s">
        <v>8</v>
      </c>
      <c r="J45" s="114"/>
      <c r="K45" s="115"/>
      <c r="L45" s="114"/>
      <c r="M45" s="115"/>
      <c r="N45" s="71"/>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Solución Hipertónica al 10%</v>
      </c>
      <c r="C46" s="112"/>
      <c r="D46" s="113"/>
      <c r="E46" s="65"/>
      <c r="F46" s="65"/>
      <c r="G46" s="65"/>
      <c r="H46" s="65"/>
      <c r="I46" s="65" t="s">
        <v>8</v>
      </c>
      <c r="J46" s="114"/>
      <c r="K46" s="115"/>
      <c r="L46" s="114"/>
      <c r="M46" s="115"/>
      <c r="N46" s="71"/>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Solución Hipertónica al 10%</v>
      </c>
      <c r="C47" s="112"/>
      <c r="D47" s="113"/>
      <c r="E47" s="65"/>
      <c r="F47" s="65"/>
      <c r="G47" s="65"/>
      <c r="H47" s="65"/>
      <c r="I47" s="65" t="s">
        <v>8</v>
      </c>
      <c r="J47" s="114"/>
      <c r="K47" s="115"/>
      <c r="L47" s="114"/>
      <c r="M47" s="115"/>
      <c r="N47" s="71"/>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Solución Hipertónica al 10%</v>
      </c>
      <c r="C48" s="112"/>
      <c r="D48" s="113"/>
      <c r="E48" s="65"/>
      <c r="F48" s="65"/>
      <c r="G48" s="65"/>
      <c r="H48" s="65"/>
      <c r="I48" s="65" t="s">
        <v>8</v>
      </c>
      <c r="J48" s="114"/>
      <c r="K48" s="115"/>
      <c r="L48" s="114"/>
      <c r="M48" s="115"/>
      <c r="N48" s="71"/>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45" ht="20.25" customHeight="1" x14ac:dyDescent="0.25">
      <c r="A49" s="65"/>
      <c r="B49" s="111" t="str">
        <f>VLOOKUP(B46,ESPECIFICACIONES[],1,FALSE)</f>
        <v>Solución Hipertónica al 10%</v>
      </c>
      <c r="C49" s="112"/>
      <c r="D49" s="113"/>
      <c r="E49" s="65"/>
      <c r="F49" s="65"/>
      <c r="G49" s="65"/>
      <c r="H49" s="65"/>
      <c r="I49" s="65" t="s">
        <v>8</v>
      </c>
      <c r="J49" s="114"/>
      <c r="K49" s="115"/>
      <c r="L49" s="114"/>
      <c r="M49" s="115"/>
      <c r="N49" s="71"/>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row r="50" spans="1:45" s="46" customFormat="1" ht="14.25" customHeight="1" x14ac:dyDescent="0.2">
      <c r="A50" s="83" t="s">
        <v>212</v>
      </c>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row>
    <row r="51" spans="1:45" s="48" customFormat="1" ht="14.25" customHeight="1" x14ac:dyDescent="0.25">
      <c r="A51" s="85" t="s">
        <v>213</v>
      </c>
      <c r="B51" s="88" t="s">
        <v>214</v>
      </c>
      <c r="C51" s="88"/>
      <c r="D51" s="88"/>
      <c r="E51" s="47" t="s">
        <v>215</v>
      </c>
      <c r="F51" s="47" t="s">
        <v>224</v>
      </c>
      <c r="G51" s="47" t="s">
        <v>232</v>
      </c>
      <c r="H51" s="47" t="s">
        <v>218</v>
      </c>
      <c r="I51" s="73" t="s">
        <v>216</v>
      </c>
      <c r="J51" s="89" t="s">
        <v>217</v>
      </c>
      <c r="K51" s="90"/>
      <c r="L51" s="91" t="s">
        <v>219</v>
      </c>
      <c r="M51" s="92"/>
      <c r="N51" s="73" t="s">
        <v>225</v>
      </c>
      <c r="O51" s="73" t="s">
        <v>226</v>
      </c>
      <c r="P51" s="91" t="s">
        <v>220</v>
      </c>
      <c r="Q51" s="93"/>
      <c r="R51" s="93"/>
      <c r="S51" s="93"/>
      <c r="T51" s="93"/>
      <c r="U51" s="93"/>
      <c r="V51" s="93"/>
      <c r="W51" s="93"/>
      <c r="X51" s="93"/>
      <c r="Y51" s="93"/>
      <c r="Z51" s="93"/>
      <c r="AA51" s="93"/>
      <c r="AB51" s="93"/>
      <c r="AC51" s="93"/>
      <c r="AD51" s="93"/>
      <c r="AE51" s="93"/>
      <c r="AF51" s="93"/>
      <c r="AG51" s="92" t="s">
        <v>238</v>
      </c>
      <c r="AH51" s="88" t="s">
        <v>238</v>
      </c>
      <c r="AI51" s="88"/>
      <c r="AJ51" s="64" t="s">
        <v>239</v>
      </c>
      <c r="AK51" s="64" t="s">
        <v>240</v>
      </c>
      <c r="AL51" s="94" t="s">
        <v>222</v>
      </c>
      <c r="AM51" s="97" t="s">
        <v>223</v>
      </c>
    </row>
    <row r="52" spans="1:45" s="48" customFormat="1" ht="44.25" customHeight="1" x14ac:dyDescent="0.25">
      <c r="A52" s="86"/>
      <c r="B52" s="98" t="s">
        <v>243</v>
      </c>
      <c r="C52" s="99"/>
      <c r="D52" s="100"/>
      <c r="E52" s="118" t="s">
        <v>221</v>
      </c>
      <c r="F52" s="107" t="str">
        <f>VLOOKUP(B52,ESPECIFICACIONES[],2,FALSE)</f>
        <v xml:space="preserve">PEBD   </v>
      </c>
      <c r="G52" s="74" t="str">
        <f>VLOOKUP(B52,ESPECIFICACIONES[],3,FALSE)</f>
        <v>No menor a 1000 ml                    No menor a 500 ml</v>
      </c>
      <c r="H52" s="107" t="str">
        <f>VLOOKUP(B52,ESPECIFICACIONES[],5,FALSE)</f>
        <v>El contenido y el envase primario no presenta huellas de coloración</v>
      </c>
      <c r="I52" s="107" t="str">
        <f>VLOOKUP(B52,ESPECIFICACIONES[],4,FALSE)</f>
        <v>Solución límpida e incolora</v>
      </c>
      <c r="J52" s="120">
        <f>VLOOKUP(B52,ESPECIFICACIONES[],6,FALSE)</f>
        <v>3.2</v>
      </c>
      <c r="K52" s="120">
        <f>VLOOKUP(B52,ESPECIFICACIONES[],7,FALSE)</f>
        <v>6.5</v>
      </c>
      <c r="L52" s="109" t="str">
        <f>VLOOKUP(B52,ESPECIFICACIONES[],8,FALSE)</f>
        <v>NA</v>
      </c>
      <c r="M52" s="110" t="str">
        <f>VLOOKUP(B52,ESPECIFICACIONES[],9,FALSE)</f>
        <v>Limite de 5-hidroximetilfurfural y sustancias relacionadas</v>
      </c>
      <c r="N52" s="63" t="str">
        <f>VLOOKUP(B52,ESPECIFICACIONES[],10,FALSE)</f>
        <v>No más de 0,25</v>
      </c>
      <c r="O52" s="107" t="str">
        <f>VLOOKUP(B52,ESPECIFICACIONES[],11,FALSE)</f>
        <v>NA</v>
      </c>
      <c r="P52" s="104" t="str">
        <f>VLOOKUP(B52,ESPECIFICACIONES[],12,FALSE)</f>
        <v>% Glucosa</v>
      </c>
      <c r="Q52" s="104"/>
      <c r="R52" s="104" t="str">
        <f>VLOOKUP(B52,ESPECIFICACIONES[],15,FALSE)</f>
        <v>NA</v>
      </c>
      <c r="S52" s="104"/>
      <c r="T52" s="104" t="str">
        <f>VLOOKUP(B52,ESPECIFICACIONES[],18,FALSE)</f>
        <v>NA</v>
      </c>
      <c r="U52" s="104" t="str">
        <f>VLOOKUP(B52,ESPECIFICACIONES[],21,FALSE)</f>
        <v>NA</v>
      </c>
      <c r="V52" s="104" t="str">
        <f>VLOOKUP(B52,ESPECIFICACIONES[],21,FALSE)</f>
        <v>NA</v>
      </c>
      <c r="W52" s="104" t="str">
        <f>VLOOKUP(B52,ESPECIFICACIONES[],24,FALSE)</f>
        <v>NA</v>
      </c>
      <c r="X52" s="104" t="str">
        <f>VLOOKUP(B52,ESPECIFICACIONES[],24,FALSE)</f>
        <v>NA</v>
      </c>
      <c r="Y52" s="104"/>
      <c r="Z52" s="104" t="str">
        <f>VLOOKUP(B52,ESPECIFICACIONES[],27,FALSE)</f>
        <v>NA</v>
      </c>
      <c r="AA52" s="104" t="str">
        <f>VLOOKUP(B52,ESPECIFICACIONES[],30,FALSE)</f>
        <v>NA</v>
      </c>
      <c r="AB52" s="105" t="str">
        <f>VLOOKUP(B52,ESPECIFICACIONES[],30,FALSE)</f>
        <v>NA</v>
      </c>
      <c r="AC52" s="106"/>
      <c r="AD52" s="105" t="str">
        <f>VLOOKUP(B52,ESPECIFICACIONES[],33,FALSE)</f>
        <v>NA</v>
      </c>
      <c r="AE52" s="106"/>
      <c r="AF52" s="105" t="str">
        <f>VLOOKUP(B52,ESPECIFICACIONES[],36,FALSE)</f>
        <v>NA</v>
      </c>
      <c r="AG52" s="106"/>
      <c r="AH52" s="63" t="str">
        <f>VLOOKUP(B52,ESPECIFICACIONES[],39,FALSE)</f>
        <v>NA</v>
      </c>
      <c r="AI52" s="63" t="str">
        <f>VLOOKUP(B52,ESPECIFICACIONES[],40,FALSE)</f>
        <v>NA</v>
      </c>
      <c r="AJ52" s="107" t="str">
        <f>VLOOKUP(B52,ESPECIFICACIONES[],41,FALSE)</f>
        <v>Negativo al desarrollo de bacterias y hongos</v>
      </c>
      <c r="AK52" s="63" t="str">
        <f>VLOOKUP(B52,ESPECIFICACIONES[],42,FALSE)</f>
        <v>No más de 10 UE/g</v>
      </c>
      <c r="AL52" s="95"/>
      <c r="AM52" s="97"/>
    </row>
    <row r="53" spans="1:45" s="49" customFormat="1" ht="27" customHeight="1" x14ac:dyDescent="0.25">
      <c r="A53" s="87"/>
      <c r="B53" s="101"/>
      <c r="C53" s="102"/>
      <c r="D53" s="103"/>
      <c r="E53" s="119"/>
      <c r="F53" s="108"/>
      <c r="G53" s="62">
        <v>500</v>
      </c>
      <c r="H53" s="108"/>
      <c r="I53" s="108"/>
      <c r="J53" s="120"/>
      <c r="K53" s="120"/>
      <c r="L53" s="63" t="s">
        <v>8</v>
      </c>
      <c r="M53" s="63" t="s">
        <v>8</v>
      </c>
      <c r="N53" s="63">
        <v>0.25</v>
      </c>
      <c r="O53" s="108">
        <f>VLOOKUP(B52,ESPECIFICACIONES[],13,FALSE)</f>
        <v>0.95</v>
      </c>
      <c r="P53" s="51">
        <f>VLOOKUP(B52,ESPECIFICACIONES[],13,FALSE)</f>
        <v>0.95</v>
      </c>
      <c r="Q53" s="51">
        <f>VLOOKUP(B52,ESPECIFICACIONES[],14,FALSE)</f>
        <v>1.05</v>
      </c>
      <c r="R53" s="52" t="str">
        <f>VLOOKUP(B52,ESPECIFICACIONES[],16,FALSE)</f>
        <v>NA</v>
      </c>
      <c r="S53" s="52" t="str">
        <f>VLOOKUP(B52,ESPECIFICACIONES[],17,FALSE)</f>
        <v>NA</v>
      </c>
      <c r="T53" s="52" t="str">
        <f>VLOOKUP(B52,ESPECIFICACIONES[],19,FALSE)</f>
        <v>NA</v>
      </c>
      <c r="U53" s="52" t="str">
        <f>VLOOKUP(B52,ESPECIFICACIONES[],20,FALSE)</f>
        <v>NA</v>
      </c>
      <c r="V53" s="52" t="str">
        <f>VLOOKUP(B52,ESPECIFICACIONES[],22,FALSE)</f>
        <v>NA</v>
      </c>
      <c r="W53" s="52" t="str">
        <f>VLOOKUP(B52,ESPECIFICACIONES[],23,FALSE)</f>
        <v>NA</v>
      </c>
      <c r="X53" s="52" t="str">
        <f>VLOOKUP(B52,ESPECIFICACIONES[],25,FALSE)</f>
        <v>NA</v>
      </c>
      <c r="Y53" s="52" t="str">
        <f>VLOOKUP(B52,ESPECIFICACIONES[],26,FALSE)</f>
        <v>NA</v>
      </c>
      <c r="Z53" s="52" t="str">
        <f>VLOOKUP(B52,ESPECIFICACIONES[],28,FALSE)</f>
        <v>NA</v>
      </c>
      <c r="AA53" s="52" t="str">
        <f>VLOOKUP(B52,ESPECIFICACIONES[],29,FALSE)</f>
        <v>NA</v>
      </c>
      <c r="AB53" s="52" t="str">
        <f>VLOOKUP(B52,ESPECIFICACIONES[],31,FALSE)</f>
        <v>NA</v>
      </c>
      <c r="AC53" s="52" t="str">
        <f>VLOOKUP(B52,ESPECIFICACIONES[],32,FALSE)</f>
        <v>NA</v>
      </c>
      <c r="AD53" s="52" t="str">
        <f>VLOOKUP(B52,ESPECIFICACIONES[],34,FALSE)</f>
        <v>NA</v>
      </c>
      <c r="AE53" s="52" t="str">
        <f>VLOOKUP(B52,ESPECIFICACIONES[],35,FALSE)</f>
        <v>NA</v>
      </c>
      <c r="AF53" s="52" t="str">
        <f>VLOOKUP(B52,ESPECIFICACIONES[],37,FALSE)</f>
        <v>NA</v>
      </c>
      <c r="AG53" s="52" t="str">
        <f>VLOOKUP(B52,ESPECIFICACIONES[],38,FALSE)</f>
        <v>NA</v>
      </c>
      <c r="AH53" s="67" t="s">
        <v>8</v>
      </c>
      <c r="AI53" s="67" t="s">
        <v>8</v>
      </c>
      <c r="AJ53" s="108" t="e">
        <f>VLOOKUP(C53,ESPECIFICACIONES[],40,FALSE)</f>
        <v>#N/A</v>
      </c>
      <c r="AK53" s="66">
        <v>0.5</v>
      </c>
      <c r="AL53" s="96"/>
      <c r="AM53" s="97"/>
      <c r="AS53" s="50"/>
    </row>
    <row r="54" spans="1:45" ht="20.25" customHeight="1" x14ac:dyDescent="0.25">
      <c r="A54" s="65"/>
      <c r="B54" s="111" t="str">
        <f>VLOOKUP(B47,ESPECIFICACIONES[],1,FALSE)</f>
        <v>Solución Hipertónica al 10%</v>
      </c>
      <c r="C54" s="112"/>
      <c r="D54" s="113"/>
      <c r="E54" s="65"/>
      <c r="F54" s="65"/>
      <c r="G54" s="65" t="s">
        <v>8</v>
      </c>
      <c r="H54" s="65" t="s">
        <v>8</v>
      </c>
      <c r="I54" s="65" t="s">
        <v>8</v>
      </c>
      <c r="J54" s="114" t="s">
        <v>8</v>
      </c>
      <c r="K54" s="115"/>
      <c r="L54" s="114"/>
      <c r="M54" s="115"/>
      <c r="N54" s="71" t="s">
        <v>8</v>
      </c>
      <c r="O54" s="65"/>
      <c r="P54" s="116" t="s">
        <v>8</v>
      </c>
      <c r="Q54" s="117"/>
      <c r="R54" s="116"/>
      <c r="S54" s="117"/>
      <c r="T54" s="116"/>
      <c r="U54" s="117"/>
      <c r="V54" s="116"/>
      <c r="W54" s="117"/>
      <c r="X54" s="116"/>
      <c r="Y54" s="117"/>
      <c r="Z54" s="116"/>
      <c r="AA54" s="117"/>
      <c r="AB54" s="116"/>
      <c r="AC54" s="117"/>
      <c r="AD54" s="116"/>
      <c r="AE54" s="117"/>
      <c r="AF54" s="116"/>
      <c r="AG54" s="117"/>
      <c r="AH54" s="65"/>
      <c r="AI54" s="65"/>
      <c r="AJ54" s="65" t="s">
        <v>8</v>
      </c>
      <c r="AK54" s="71"/>
      <c r="AL54" s="65"/>
      <c r="AM54" s="65"/>
    </row>
    <row r="55" spans="1:45" ht="20.25" customHeight="1" x14ac:dyDescent="0.25">
      <c r="A55" s="65"/>
      <c r="B55" s="111" t="str">
        <f>VLOOKUP(B48,ESPECIFICACIONES[],1,FALSE)</f>
        <v>Solución Hipertónica al 10%</v>
      </c>
      <c r="C55" s="112"/>
      <c r="D55" s="113"/>
      <c r="E55" s="65"/>
      <c r="F55" s="65"/>
      <c r="G55" s="65"/>
      <c r="H55" s="65"/>
      <c r="I55" s="65" t="s">
        <v>8</v>
      </c>
      <c r="J55" s="114"/>
      <c r="K55" s="115"/>
      <c r="L55" s="114"/>
      <c r="M55" s="115"/>
      <c r="N55" s="71"/>
      <c r="O55" s="65"/>
      <c r="P55" s="116"/>
      <c r="Q55" s="117"/>
      <c r="R55" s="116"/>
      <c r="S55" s="117"/>
      <c r="T55" s="116"/>
      <c r="U55" s="117"/>
      <c r="V55" s="116"/>
      <c r="W55" s="117"/>
      <c r="X55" s="116"/>
      <c r="Y55" s="117"/>
      <c r="Z55" s="116"/>
      <c r="AA55" s="117"/>
      <c r="AB55" s="116"/>
      <c r="AC55" s="117"/>
      <c r="AD55" s="116"/>
      <c r="AE55" s="117"/>
      <c r="AF55" s="116"/>
      <c r="AG55" s="117"/>
      <c r="AH55" s="65"/>
      <c r="AI55" s="65"/>
      <c r="AJ55" s="65"/>
      <c r="AK55" s="71"/>
      <c r="AL55" s="65"/>
      <c r="AM55" s="65"/>
    </row>
    <row r="56" spans="1:45" ht="20.25" customHeight="1" x14ac:dyDescent="0.25">
      <c r="A56" s="65"/>
      <c r="B56" s="111" t="str">
        <f>VLOOKUP(B49,ESPECIFICACIONES[],1,FALSE)</f>
        <v>Solución Hipertónica al 10%</v>
      </c>
      <c r="C56" s="112"/>
      <c r="D56" s="113"/>
      <c r="E56" s="65"/>
      <c r="F56" s="65"/>
      <c r="G56" s="65"/>
      <c r="H56" s="65"/>
      <c r="I56" s="65" t="s">
        <v>8</v>
      </c>
      <c r="J56" s="114"/>
      <c r="K56" s="115"/>
      <c r="L56" s="114"/>
      <c r="M56" s="115"/>
      <c r="N56" s="71"/>
      <c r="O56" s="65"/>
      <c r="P56" s="116"/>
      <c r="Q56" s="117"/>
      <c r="R56" s="116"/>
      <c r="S56" s="117"/>
      <c r="T56" s="116"/>
      <c r="U56" s="117"/>
      <c r="V56" s="116"/>
      <c r="W56" s="117"/>
      <c r="X56" s="116"/>
      <c r="Y56" s="117"/>
      <c r="Z56" s="116"/>
      <c r="AA56" s="117"/>
      <c r="AB56" s="116"/>
      <c r="AC56" s="117"/>
      <c r="AD56" s="116"/>
      <c r="AE56" s="117"/>
      <c r="AF56" s="116"/>
      <c r="AG56" s="117"/>
      <c r="AH56" s="65"/>
      <c r="AI56" s="65"/>
      <c r="AJ56" s="65"/>
      <c r="AK56" s="71"/>
      <c r="AL56" s="65"/>
      <c r="AM56" s="65"/>
    </row>
    <row r="57" spans="1:45" ht="20.25" customHeight="1" x14ac:dyDescent="0.25">
      <c r="A57" s="65"/>
      <c r="B57" s="111" t="str">
        <f>VLOOKUP(B54,ESPECIFICACIONES[],1,FALSE)</f>
        <v>Solución Hipertónica al 10%</v>
      </c>
      <c r="C57" s="112"/>
      <c r="D57" s="113"/>
      <c r="E57" s="65"/>
      <c r="F57" s="65"/>
      <c r="G57" s="65"/>
      <c r="H57" s="65"/>
      <c r="I57" s="65" t="s">
        <v>8</v>
      </c>
      <c r="J57" s="114"/>
      <c r="K57" s="115"/>
      <c r="L57" s="114"/>
      <c r="M57" s="115"/>
      <c r="N57" s="71"/>
      <c r="O57" s="65"/>
      <c r="P57" s="116"/>
      <c r="Q57" s="117"/>
      <c r="R57" s="116"/>
      <c r="S57" s="117"/>
      <c r="T57" s="116"/>
      <c r="U57" s="117"/>
      <c r="V57" s="116"/>
      <c r="W57" s="117"/>
      <c r="X57" s="116"/>
      <c r="Y57" s="117"/>
      <c r="Z57" s="116"/>
      <c r="AA57" s="117"/>
      <c r="AB57" s="116"/>
      <c r="AC57" s="117"/>
      <c r="AD57" s="116"/>
      <c r="AE57" s="117"/>
      <c r="AF57" s="116"/>
      <c r="AG57" s="117"/>
      <c r="AH57" s="65"/>
      <c r="AI57" s="65"/>
      <c r="AJ57" s="65"/>
      <c r="AK57" s="71"/>
      <c r="AL57" s="65"/>
      <c r="AM57" s="65"/>
    </row>
    <row r="58" spans="1:45" ht="20.25" customHeight="1" x14ac:dyDescent="0.25">
      <c r="A58" s="65"/>
      <c r="B58" s="111" t="str">
        <f>VLOOKUP(B55,ESPECIFICACIONES[],1,FALSE)</f>
        <v>Solución Hipertónica al 10%</v>
      </c>
      <c r="C58" s="112"/>
      <c r="D58" s="113"/>
      <c r="E58" s="65"/>
      <c r="F58" s="65"/>
      <c r="G58" s="65"/>
      <c r="H58" s="65"/>
      <c r="I58" s="65" t="s">
        <v>8</v>
      </c>
      <c r="J58" s="114"/>
      <c r="K58" s="115"/>
      <c r="L58" s="114"/>
      <c r="M58" s="115"/>
      <c r="N58" s="71"/>
      <c r="O58" s="65"/>
      <c r="P58" s="116"/>
      <c r="Q58" s="117"/>
      <c r="R58" s="116"/>
      <c r="S58" s="117"/>
      <c r="T58" s="116"/>
      <c r="U58" s="117"/>
      <c r="V58" s="116"/>
      <c r="W58" s="117"/>
      <c r="X58" s="116"/>
      <c r="Y58" s="117"/>
      <c r="Z58" s="116"/>
      <c r="AA58" s="117"/>
      <c r="AB58" s="116"/>
      <c r="AC58" s="117"/>
      <c r="AD58" s="116"/>
      <c r="AE58" s="117"/>
      <c r="AF58" s="116"/>
      <c r="AG58" s="117"/>
      <c r="AH58" s="65"/>
      <c r="AI58" s="65"/>
      <c r="AJ58" s="65"/>
      <c r="AK58" s="71"/>
      <c r="AL58" s="65"/>
      <c r="AM58" s="65"/>
    </row>
    <row r="59" spans="1:45" ht="20.25" customHeight="1" x14ac:dyDescent="0.25">
      <c r="A59" s="65"/>
      <c r="B59" s="111" t="str">
        <f>VLOOKUP(B56,ESPECIFICACIONES[],1,FALSE)</f>
        <v>Solución Hipertónica al 10%</v>
      </c>
      <c r="C59" s="112"/>
      <c r="D59" s="113"/>
      <c r="E59" s="65"/>
      <c r="F59" s="65"/>
      <c r="G59" s="65"/>
      <c r="H59" s="65"/>
      <c r="I59" s="65" t="s">
        <v>8</v>
      </c>
      <c r="J59" s="114"/>
      <c r="K59" s="115"/>
      <c r="L59" s="114"/>
      <c r="M59" s="115"/>
      <c r="N59" s="71"/>
      <c r="O59" s="65"/>
      <c r="P59" s="116"/>
      <c r="Q59" s="117"/>
      <c r="R59" s="116"/>
      <c r="S59" s="117"/>
      <c r="T59" s="116"/>
      <c r="U59" s="117"/>
      <c r="V59" s="116"/>
      <c r="W59" s="117"/>
      <c r="X59" s="116"/>
      <c r="Y59" s="117"/>
      <c r="Z59" s="116"/>
      <c r="AA59" s="117"/>
      <c r="AB59" s="116"/>
      <c r="AC59" s="117"/>
      <c r="AD59" s="116"/>
      <c r="AE59" s="117"/>
      <c r="AF59" s="116"/>
      <c r="AG59" s="117"/>
      <c r="AH59" s="65"/>
      <c r="AI59" s="65"/>
      <c r="AJ59" s="65"/>
      <c r="AK59" s="71"/>
      <c r="AL59" s="65"/>
      <c r="AM59" s="65"/>
    </row>
    <row r="60" spans="1:45" ht="20.25" customHeight="1" x14ac:dyDescent="0.25">
      <c r="A60" s="65"/>
      <c r="B60" s="111" t="str">
        <f>VLOOKUP(B57,ESPECIFICACIONES[],1,FALSE)</f>
        <v>Solución Hipertónica al 10%</v>
      </c>
      <c r="C60" s="112"/>
      <c r="D60" s="113"/>
      <c r="E60" s="65"/>
      <c r="F60" s="65"/>
      <c r="G60" s="65"/>
      <c r="H60" s="65"/>
      <c r="I60" s="65" t="s">
        <v>8</v>
      </c>
      <c r="J60" s="114"/>
      <c r="K60" s="115"/>
      <c r="L60" s="114"/>
      <c r="M60" s="115"/>
      <c r="N60" s="71"/>
      <c r="O60" s="65"/>
      <c r="P60" s="116"/>
      <c r="Q60" s="117"/>
      <c r="R60" s="116"/>
      <c r="S60" s="117"/>
      <c r="T60" s="116"/>
      <c r="U60" s="117"/>
      <c r="V60" s="116"/>
      <c r="W60" s="117"/>
      <c r="X60" s="116"/>
      <c r="Y60" s="117"/>
      <c r="Z60" s="116"/>
      <c r="AA60" s="117"/>
      <c r="AB60" s="116"/>
      <c r="AC60" s="117"/>
      <c r="AD60" s="116"/>
      <c r="AE60" s="117"/>
      <c r="AF60" s="116"/>
      <c r="AG60" s="117"/>
      <c r="AH60" s="65"/>
      <c r="AI60" s="65"/>
      <c r="AJ60" s="65"/>
      <c r="AK60" s="71"/>
      <c r="AL60" s="65"/>
      <c r="AM60" s="65"/>
    </row>
    <row r="61" spans="1:45" ht="20.25" customHeight="1" x14ac:dyDescent="0.25">
      <c r="A61" s="65"/>
      <c r="B61" s="111" t="str">
        <f>VLOOKUP(B58,ESPECIFICACIONES[],1,FALSE)</f>
        <v>Solución Hipertónica al 10%</v>
      </c>
      <c r="C61" s="112"/>
      <c r="D61" s="113"/>
      <c r="E61" s="65"/>
      <c r="F61" s="65"/>
      <c r="G61" s="65"/>
      <c r="H61" s="65"/>
      <c r="I61" s="65" t="s">
        <v>8</v>
      </c>
      <c r="J61" s="114"/>
      <c r="K61" s="115"/>
      <c r="L61" s="114"/>
      <c r="M61" s="115"/>
      <c r="N61" s="71"/>
      <c r="O61" s="65"/>
      <c r="P61" s="116"/>
      <c r="Q61" s="117"/>
      <c r="R61" s="116"/>
      <c r="S61" s="117"/>
      <c r="T61" s="116"/>
      <c r="U61" s="117"/>
      <c r="V61" s="116"/>
      <c r="W61" s="117"/>
      <c r="X61" s="116"/>
      <c r="Y61" s="117"/>
      <c r="Z61" s="116"/>
      <c r="AA61" s="117"/>
      <c r="AB61" s="116"/>
      <c r="AC61" s="117"/>
      <c r="AD61" s="116"/>
      <c r="AE61" s="117"/>
      <c r="AF61" s="116"/>
      <c r="AG61" s="117"/>
      <c r="AH61" s="65"/>
      <c r="AI61" s="65"/>
      <c r="AJ61" s="65"/>
      <c r="AK61" s="71"/>
      <c r="AL61" s="65"/>
      <c r="AM61" s="65"/>
    </row>
    <row r="62" spans="1:45" ht="20.25" customHeight="1" x14ac:dyDescent="0.25">
      <c r="A62" s="65"/>
      <c r="B62" s="111" t="str">
        <f>VLOOKUP(B59,ESPECIFICACIONES[],1,FALSE)</f>
        <v>Solución Hipertónica al 10%</v>
      </c>
      <c r="C62" s="112"/>
      <c r="D62" s="113"/>
      <c r="E62" s="65"/>
      <c r="F62" s="65"/>
      <c r="G62" s="65"/>
      <c r="H62" s="65"/>
      <c r="I62" s="65" t="s">
        <v>8</v>
      </c>
      <c r="J62" s="114"/>
      <c r="K62" s="115"/>
      <c r="L62" s="114"/>
      <c r="M62" s="115"/>
      <c r="N62" s="71"/>
      <c r="O62" s="65"/>
      <c r="P62" s="116"/>
      <c r="Q62" s="117"/>
      <c r="R62" s="116"/>
      <c r="S62" s="117"/>
      <c r="T62" s="116"/>
      <c r="U62" s="117"/>
      <c r="V62" s="116"/>
      <c r="W62" s="117"/>
      <c r="X62" s="116"/>
      <c r="Y62" s="117"/>
      <c r="Z62" s="116"/>
      <c r="AA62" s="117"/>
      <c r="AB62" s="116"/>
      <c r="AC62" s="117"/>
      <c r="AD62" s="116"/>
      <c r="AE62" s="117"/>
      <c r="AF62" s="116"/>
      <c r="AG62" s="117"/>
      <c r="AH62" s="65"/>
      <c r="AI62" s="65"/>
      <c r="AJ62" s="65"/>
      <c r="AK62" s="71"/>
      <c r="AL62" s="65"/>
      <c r="AM62" s="65"/>
    </row>
    <row r="63" spans="1:45" ht="20.25" customHeight="1" x14ac:dyDescent="0.25">
      <c r="A63" s="65"/>
      <c r="B63" s="111" t="str">
        <f>VLOOKUP(B60,ESPECIFICACIONES[],1,FALSE)</f>
        <v>Solución Hipertónica al 10%</v>
      </c>
      <c r="C63" s="112"/>
      <c r="D63" s="113"/>
      <c r="E63" s="65"/>
      <c r="F63" s="65"/>
      <c r="G63" s="65"/>
      <c r="H63" s="65"/>
      <c r="I63" s="65" t="s">
        <v>8</v>
      </c>
      <c r="J63" s="114"/>
      <c r="K63" s="115"/>
      <c r="L63" s="114"/>
      <c r="M63" s="115"/>
      <c r="N63" s="71"/>
      <c r="O63" s="65"/>
      <c r="P63" s="116"/>
      <c r="Q63" s="117"/>
      <c r="R63" s="116"/>
      <c r="S63" s="117"/>
      <c r="T63" s="116"/>
      <c r="U63" s="117"/>
      <c r="V63" s="116"/>
      <c r="W63" s="117"/>
      <c r="X63" s="116"/>
      <c r="Y63" s="117"/>
      <c r="Z63" s="116"/>
      <c r="AA63" s="117"/>
      <c r="AB63" s="116"/>
      <c r="AC63" s="117"/>
      <c r="AD63" s="116"/>
      <c r="AE63" s="117"/>
      <c r="AF63" s="116"/>
      <c r="AG63" s="117"/>
      <c r="AH63" s="65"/>
      <c r="AI63" s="65"/>
      <c r="AJ63" s="65"/>
      <c r="AK63" s="71"/>
      <c r="AL63" s="65"/>
      <c r="AM63" s="65"/>
    </row>
    <row r="64" spans="1:45" ht="20.25" customHeight="1" x14ac:dyDescent="0.25">
      <c r="A64" s="65"/>
      <c r="B64" s="111" t="str">
        <f>VLOOKUP(B61,ESPECIFICACIONES[],1,FALSE)</f>
        <v>Solución Hipertónica al 10%</v>
      </c>
      <c r="C64" s="112"/>
      <c r="D64" s="113"/>
      <c r="E64" s="65"/>
      <c r="F64" s="65"/>
      <c r="G64" s="65"/>
      <c r="H64" s="65"/>
      <c r="I64" s="65" t="s">
        <v>8</v>
      </c>
      <c r="J64" s="114"/>
      <c r="K64" s="115"/>
      <c r="L64" s="114"/>
      <c r="M64" s="115"/>
      <c r="N64" s="71"/>
      <c r="O64" s="65"/>
      <c r="P64" s="116"/>
      <c r="Q64" s="117"/>
      <c r="R64" s="116"/>
      <c r="S64" s="117"/>
      <c r="T64" s="116"/>
      <c r="U64" s="117"/>
      <c r="V64" s="116"/>
      <c r="W64" s="117"/>
      <c r="X64" s="116"/>
      <c r="Y64" s="117"/>
      <c r="Z64" s="116"/>
      <c r="AA64" s="117"/>
      <c r="AB64" s="116"/>
      <c r="AC64" s="117"/>
      <c r="AD64" s="116"/>
      <c r="AE64" s="117"/>
      <c r="AF64" s="116"/>
      <c r="AG64" s="117"/>
      <c r="AH64" s="65"/>
      <c r="AI64" s="65"/>
      <c r="AJ64" s="65"/>
      <c r="AK64" s="71"/>
      <c r="AL64" s="65"/>
      <c r="AM64" s="65"/>
    </row>
    <row r="65" spans="1:39" ht="20.25" customHeight="1" x14ac:dyDescent="0.25">
      <c r="A65" s="65"/>
      <c r="B65" s="111" t="str">
        <f>VLOOKUP(B62,ESPECIFICACIONES[],1,FALSE)</f>
        <v>Solución Hipertónica al 10%</v>
      </c>
      <c r="C65" s="112"/>
      <c r="D65" s="113"/>
      <c r="E65" s="65"/>
      <c r="F65" s="65"/>
      <c r="G65" s="65"/>
      <c r="H65" s="65"/>
      <c r="I65" s="65" t="s">
        <v>8</v>
      </c>
      <c r="J65" s="114"/>
      <c r="K65" s="115"/>
      <c r="L65" s="114"/>
      <c r="M65" s="115"/>
      <c r="N65" s="71"/>
      <c r="O65" s="65"/>
      <c r="P65" s="116"/>
      <c r="Q65" s="117"/>
      <c r="R65" s="116"/>
      <c r="S65" s="117"/>
      <c r="T65" s="116"/>
      <c r="U65" s="117"/>
      <c r="V65" s="116"/>
      <c r="W65" s="117"/>
      <c r="X65" s="116"/>
      <c r="Y65" s="117"/>
      <c r="Z65" s="116"/>
      <c r="AA65" s="117"/>
      <c r="AB65" s="116"/>
      <c r="AC65" s="117"/>
      <c r="AD65" s="116"/>
      <c r="AE65" s="117"/>
      <c r="AF65" s="116"/>
      <c r="AG65" s="117"/>
      <c r="AH65" s="65"/>
      <c r="AI65" s="65"/>
      <c r="AJ65" s="65"/>
      <c r="AK65" s="71"/>
      <c r="AL65" s="65"/>
      <c r="AM65" s="65"/>
    </row>
    <row r="66" spans="1:39" ht="20.25" customHeight="1" x14ac:dyDescent="0.25">
      <c r="A66" s="65"/>
      <c r="B66" s="111" t="str">
        <f>VLOOKUP(B63,ESPECIFICACIONES[],1,FALSE)</f>
        <v>Solución Hipertónica al 10%</v>
      </c>
      <c r="C66" s="112"/>
      <c r="D66" s="113"/>
      <c r="E66" s="65"/>
      <c r="F66" s="65"/>
      <c r="G66" s="65"/>
      <c r="H66" s="65"/>
      <c r="I66" s="65" t="s">
        <v>8</v>
      </c>
      <c r="J66" s="114"/>
      <c r="K66" s="115"/>
      <c r="L66" s="114"/>
      <c r="M66" s="115"/>
      <c r="N66" s="71"/>
      <c r="O66" s="65"/>
      <c r="P66" s="116"/>
      <c r="Q66" s="117"/>
      <c r="R66" s="116"/>
      <c r="S66" s="117"/>
      <c r="T66" s="116"/>
      <c r="U66" s="117"/>
      <c r="V66" s="116"/>
      <c r="W66" s="117"/>
      <c r="X66" s="116"/>
      <c r="Y66" s="117"/>
      <c r="Z66" s="116"/>
      <c r="AA66" s="117"/>
      <c r="AB66" s="116"/>
      <c r="AC66" s="117"/>
      <c r="AD66" s="116"/>
      <c r="AE66" s="117"/>
      <c r="AF66" s="116"/>
      <c r="AG66" s="117"/>
      <c r="AH66" s="65"/>
      <c r="AI66" s="65"/>
      <c r="AJ66" s="65"/>
      <c r="AK66" s="71"/>
      <c r="AL66" s="65"/>
      <c r="AM66" s="65"/>
    </row>
    <row r="67" spans="1:39" ht="20.25" customHeight="1" x14ac:dyDescent="0.25">
      <c r="A67" s="65"/>
      <c r="B67" s="111" t="str">
        <f>VLOOKUP(B64,ESPECIFICACIONES[],1,FALSE)</f>
        <v>Solución Hipertónica al 10%</v>
      </c>
      <c r="C67" s="112"/>
      <c r="D67" s="113"/>
      <c r="E67" s="65"/>
      <c r="F67" s="65"/>
      <c r="G67" s="65"/>
      <c r="H67" s="65"/>
      <c r="I67" s="65" t="s">
        <v>8</v>
      </c>
      <c r="J67" s="114"/>
      <c r="K67" s="115"/>
      <c r="L67" s="114"/>
      <c r="M67" s="115"/>
      <c r="N67" s="71"/>
      <c r="O67" s="65"/>
      <c r="P67" s="116"/>
      <c r="Q67" s="117"/>
      <c r="R67" s="116"/>
      <c r="S67" s="117"/>
      <c r="T67" s="116"/>
      <c r="U67" s="117"/>
      <c r="V67" s="116"/>
      <c r="W67" s="117"/>
      <c r="X67" s="116"/>
      <c r="Y67" s="117"/>
      <c r="Z67" s="116"/>
      <c r="AA67" s="117"/>
      <c r="AB67" s="116"/>
      <c r="AC67" s="117"/>
      <c r="AD67" s="116"/>
      <c r="AE67" s="117"/>
      <c r="AF67" s="116"/>
      <c r="AG67" s="117"/>
      <c r="AH67" s="65"/>
      <c r="AI67" s="65"/>
      <c r="AJ67" s="65"/>
      <c r="AK67" s="71"/>
      <c r="AL67" s="65"/>
      <c r="AM67" s="65"/>
    </row>
    <row r="68" spans="1:39" ht="20.25" customHeight="1" x14ac:dyDescent="0.25">
      <c r="A68" s="65"/>
      <c r="B68" s="111" t="str">
        <f>VLOOKUP(B65,ESPECIFICACIONES[],1,FALSE)</f>
        <v>Solución Hipertónica al 10%</v>
      </c>
      <c r="C68" s="112"/>
      <c r="D68" s="113"/>
      <c r="E68" s="65"/>
      <c r="F68" s="65"/>
      <c r="G68" s="65"/>
      <c r="H68" s="65"/>
      <c r="I68" s="65" t="s">
        <v>8</v>
      </c>
      <c r="J68" s="114"/>
      <c r="K68" s="115"/>
      <c r="L68" s="114"/>
      <c r="M68" s="115"/>
      <c r="N68" s="71"/>
      <c r="O68" s="65"/>
      <c r="P68" s="116"/>
      <c r="Q68" s="117"/>
      <c r="R68" s="116"/>
      <c r="S68" s="117"/>
      <c r="T68" s="116"/>
      <c r="U68" s="117"/>
      <c r="V68" s="116"/>
      <c r="W68" s="117"/>
      <c r="X68" s="116"/>
      <c r="Y68" s="117"/>
      <c r="Z68" s="116"/>
      <c r="AA68" s="117"/>
      <c r="AB68" s="116"/>
      <c r="AC68" s="117"/>
      <c r="AD68" s="116"/>
      <c r="AE68" s="117"/>
      <c r="AF68" s="116"/>
      <c r="AG68" s="117"/>
      <c r="AH68" s="65"/>
      <c r="AI68" s="65"/>
      <c r="AJ68" s="65"/>
      <c r="AK68" s="71"/>
      <c r="AL68" s="65"/>
      <c r="AM68" s="65"/>
    </row>
    <row r="69" spans="1:39" ht="20.25" customHeight="1" x14ac:dyDescent="0.25">
      <c r="A69" s="65"/>
      <c r="B69" s="111" t="str">
        <f>VLOOKUP(B66,ESPECIFICACIONES[],1,FALSE)</f>
        <v>Solución Hipertónica al 10%</v>
      </c>
      <c r="C69" s="112"/>
      <c r="D69" s="113"/>
      <c r="E69" s="65"/>
      <c r="F69" s="65"/>
      <c r="G69" s="65"/>
      <c r="H69" s="65"/>
      <c r="I69" s="65" t="s">
        <v>8</v>
      </c>
      <c r="J69" s="114"/>
      <c r="K69" s="115"/>
      <c r="L69" s="114"/>
      <c r="M69" s="115"/>
      <c r="N69" s="71"/>
      <c r="O69" s="65"/>
      <c r="P69" s="116"/>
      <c r="Q69" s="117"/>
      <c r="R69" s="116"/>
      <c r="S69" s="117"/>
      <c r="T69" s="116"/>
      <c r="U69" s="117"/>
      <c r="V69" s="116"/>
      <c r="W69" s="117"/>
      <c r="X69" s="116"/>
      <c r="Y69" s="117"/>
      <c r="Z69" s="116"/>
      <c r="AA69" s="117"/>
      <c r="AB69" s="116"/>
      <c r="AC69" s="117"/>
      <c r="AD69" s="116"/>
      <c r="AE69" s="117"/>
      <c r="AF69" s="116"/>
      <c r="AG69" s="117"/>
      <c r="AH69" s="65"/>
      <c r="AI69" s="65"/>
      <c r="AJ69" s="65"/>
      <c r="AK69" s="71"/>
      <c r="AL69" s="65"/>
      <c r="AM69" s="65"/>
    </row>
    <row r="70" spans="1:39" ht="20.25" customHeight="1" x14ac:dyDescent="0.25">
      <c r="A70" s="65"/>
      <c r="B70" s="111" t="str">
        <f>VLOOKUP(B67,ESPECIFICACIONES[],1,FALSE)</f>
        <v>Solución Hipertónica al 10%</v>
      </c>
      <c r="C70" s="112"/>
      <c r="D70" s="113"/>
      <c r="E70" s="65"/>
      <c r="F70" s="65"/>
      <c r="G70" s="65"/>
      <c r="H70" s="65"/>
      <c r="I70" s="65" t="s">
        <v>8</v>
      </c>
      <c r="J70" s="114"/>
      <c r="K70" s="115"/>
      <c r="L70" s="114"/>
      <c r="M70" s="115"/>
      <c r="N70" s="71"/>
      <c r="O70" s="65"/>
      <c r="P70" s="116"/>
      <c r="Q70" s="117"/>
      <c r="R70" s="116"/>
      <c r="S70" s="117"/>
      <c r="T70" s="116"/>
      <c r="U70" s="117"/>
      <c r="V70" s="116"/>
      <c r="W70" s="117"/>
      <c r="X70" s="116"/>
      <c r="Y70" s="117"/>
      <c r="Z70" s="116"/>
      <c r="AA70" s="117"/>
      <c r="AB70" s="116"/>
      <c r="AC70" s="117"/>
      <c r="AD70" s="116"/>
      <c r="AE70" s="117"/>
      <c r="AF70" s="116"/>
      <c r="AG70" s="117"/>
      <c r="AH70" s="65"/>
      <c r="AI70" s="65"/>
      <c r="AJ70" s="65"/>
      <c r="AK70" s="71"/>
      <c r="AL70" s="65"/>
      <c r="AM70" s="65"/>
    </row>
    <row r="71" spans="1:39" ht="20.25" customHeight="1" x14ac:dyDescent="0.25">
      <c r="A71" s="65"/>
      <c r="B71" s="111" t="str">
        <f>VLOOKUP(B68,ESPECIFICACIONES[],1,FALSE)</f>
        <v>Solución Hipertónica al 10%</v>
      </c>
      <c r="C71" s="112"/>
      <c r="D71" s="113"/>
      <c r="E71" s="65"/>
      <c r="F71" s="65"/>
      <c r="G71" s="65"/>
      <c r="H71" s="65"/>
      <c r="I71" s="65" t="s">
        <v>8</v>
      </c>
      <c r="J71" s="114"/>
      <c r="K71" s="115"/>
      <c r="L71" s="114"/>
      <c r="M71" s="115"/>
      <c r="N71" s="71"/>
      <c r="O71" s="65"/>
      <c r="P71" s="116"/>
      <c r="Q71" s="117"/>
      <c r="R71" s="116"/>
      <c r="S71" s="117"/>
      <c r="T71" s="116"/>
      <c r="U71" s="117"/>
      <c r="V71" s="116"/>
      <c r="W71" s="117"/>
      <c r="X71" s="116"/>
      <c r="Y71" s="117"/>
      <c r="Z71" s="116"/>
      <c r="AA71" s="117"/>
      <c r="AB71" s="116"/>
      <c r="AC71" s="117"/>
      <c r="AD71" s="116"/>
      <c r="AE71" s="117"/>
      <c r="AF71" s="116"/>
      <c r="AG71" s="117"/>
      <c r="AH71" s="65"/>
      <c r="AI71" s="65"/>
      <c r="AJ71" s="65"/>
      <c r="AK71" s="71"/>
      <c r="AL71" s="65"/>
      <c r="AM71" s="65"/>
    </row>
    <row r="72" spans="1:39" ht="20.25" customHeight="1" x14ac:dyDescent="0.25">
      <c r="A72" s="65"/>
      <c r="B72" s="111" t="str">
        <f>VLOOKUP(B69,ESPECIFICACIONES[],1,FALSE)</f>
        <v>Solución Hipertónica al 10%</v>
      </c>
      <c r="C72" s="112"/>
      <c r="D72" s="113"/>
      <c r="E72" s="65"/>
      <c r="F72" s="65"/>
      <c r="G72" s="65"/>
      <c r="H72" s="65"/>
      <c r="I72" s="65" t="s">
        <v>8</v>
      </c>
      <c r="J72" s="114"/>
      <c r="K72" s="115"/>
      <c r="L72" s="114"/>
      <c r="M72" s="115"/>
      <c r="N72" s="71"/>
      <c r="O72" s="65"/>
      <c r="P72" s="116"/>
      <c r="Q72" s="117"/>
      <c r="R72" s="116"/>
      <c r="S72" s="117"/>
      <c r="T72" s="116"/>
      <c r="U72" s="117"/>
      <c r="V72" s="116"/>
      <c r="W72" s="117"/>
      <c r="X72" s="116"/>
      <c r="Y72" s="117"/>
      <c r="Z72" s="116"/>
      <c r="AA72" s="117"/>
      <c r="AB72" s="116"/>
      <c r="AC72" s="117"/>
      <c r="AD72" s="116"/>
      <c r="AE72" s="117"/>
      <c r="AF72" s="116"/>
      <c r="AG72" s="117"/>
      <c r="AH72" s="65"/>
      <c r="AI72" s="65"/>
      <c r="AJ72" s="65"/>
      <c r="AK72" s="71"/>
      <c r="AL72" s="65"/>
      <c r="AM72" s="65"/>
    </row>
    <row r="73" spans="1:39" ht="20.25" customHeight="1" x14ac:dyDescent="0.25">
      <c r="A73" s="65"/>
      <c r="B73" s="111" t="str">
        <f>VLOOKUP(B70,ESPECIFICACIONES[],1,FALSE)</f>
        <v>Solución Hipertónica al 10%</v>
      </c>
      <c r="C73" s="112"/>
      <c r="D73" s="113"/>
      <c r="E73" s="65"/>
      <c r="F73" s="65"/>
      <c r="G73" s="65"/>
      <c r="H73" s="65"/>
      <c r="I73" s="65" t="s">
        <v>8</v>
      </c>
      <c r="J73" s="114"/>
      <c r="K73" s="115"/>
      <c r="L73" s="114"/>
      <c r="M73" s="115"/>
      <c r="N73" s="71"/>
      <c r="O73" s="65"/>
      <c r="P73" s="116"/>
      <c r="Q73" s="117"/>
      <c r="R73" s="116"/>
      <c r="S73" s="117"/>
      <c r="T73" s="116"/>
      <c r="U73" s="117"/>
      <c r="V73" s="116"/>
      <c r="W73" s="117"/>
      <c r="X73" s="116"/>
      <c r="Y73" s="117"/>
      <c r="Z73" s="116"/>
      <c r="AA73" s="117"/>
      <c r="AB73" s="116"/>
      <c r="AC73" s="117"/>
      <c r="AD73" s="116"/>
      <c r="AE73" s="117"/>
      <c r="AF73" s="116"/>
      <c r="AG73" s="117"/>
      <c r="AH73" s="65"/>
      <c r="AI73" s="65"/>
      <c r="AJ73" s="65"/>
      <c r="AK73" s="71"/>
      <c r="AL73" s="65"/>
      <c r="AM73" s="65"/>
    </row>
    <row r="74" spans="1:39" ht="20.25" customHeight="1" x14ac:dyDescent="0.25">
      <c r="A74" s="65"/>
      <c r="B74" s="111" t="str">
        <f>VLOOKUP(B71,ESPECIFICACIONES[],1,FALSE)</f>
        <v>Solución Hipertónica al 10%</v>
      </c>
      <c r="C74" s="112"/>
      <c r="D74" s="113"/>
      <c r="E74" s="65"/>
      <c r="F74" s="65"/>
      <c r="G74" s="65"/>
      <c r="H74" s="65"/>
      <c r="I74" s="65" t="s">
        <v>8</v>
      </c>
      <c r="J74" s="114"/>
      <c r="K74" s="115"/>
      <c r="L74" s="114"/>
      <c r="M74" s="115"/>
      <c r="N74" s="71"/>
      <c r="O74" s="65"/>
      <c r="P74" s="116"/>
      <c r="Q74" s="117"/>
      <c r="R74" s="116"/>
      <c r="S74" s="117"/>
      <c r="T74" s="116"/>
      <c r="U74" s="117"/>
      <c r="V74" s="116"/>
      <c r="W74" s="117"/>
      <c r="X74" s="116"/>
      <c r="Y74" s="117"/>
      <c r="Z74" s="116"/>
      <c r="AA74" s="117"/>
      <c r="AB74" s="116"/>
      <c r="AC74" s="117"/>
      <c r="AD74" s="116"/>
      <c r="AE74" s="117"/>
      <c r="AF74" s="116"/>
      <c r="AG74" s="117"/>
      <c r="AH74" s="65"/>
      <c r="AI74" s="65"/>
      <c r="AJ74" s="65"/>
      <c r="AK74" s="71"/>
      <c r="AL74" s="65"/>
      <c r="AM74" s="65"/>
    </row>
    <row r="75" spans="1:39" ht="20.25" customHeight="1" x14ac:dyDescent="0.25">
      <c r="A75" s="65"/>
      <c r="B75" s="111" t="str">
        <f>VLOOKUP(B72,ESPECIFICACIONES[],1,FALSE)</f>
        <v>Solución Hipertónica al 10%</v>
      </c>
      <c r="C75" s="112"/>
      <c r="D75" s="113"/>
      <c r="E75" s="65"/>
      <c r="F75" s="65"/>
      <c r="G75" s="65"/>
      <c r="H75" s="65"/>
      <c r="I75" s="65" t="s">
        <v>8</v>
      </c>
      <c r="J75" s="114"/>
      <c r="K75" s="115"/>
      <c r="L75" s="114"/>
      <c r="M75" s="115"/>
      <c r="N75" s="71"/>
      <c r="O75" s="65"/>
      <c r="P75" s="116"/>
      <c r="Q75" s="117"/>
      <c r="R75" s="116"/>
      <c r="S75" s="117"/>
      <c r="T75" s="116"/>
      <c r="U75" s="117"/>
      <c r="V75" s="116"/>
      <c r="W75" s="117"/>
      <c r="X75" s="116"/>
      <c r="Y75" s="117"/>
      <c r="Z75" s="116"/>
      <c r="AA75" s="117"/>
      <c r="AB75" s="116"/>
      <c r="AC75" s="117"/>
      <c r="AD75" s="116"/>
      <c r="AE75" s="117"/>
      <c r="AF75" s="116"/>
      <c r="AG75" s="117"/>
      <c r="AH75" s="65"/>
      <c r="AI75" s="65"/>
      <c r="AJ75" s="65"/>
      <c r="AK75" s="71"/>
      <c r="AL75" s="65"/>
      <c r="AM75" s="65"/>
    </row>
    <row r="76" spans="1:39" ht="20.25" customHeight="1" x14ac:dyDescent="0.25">
      <c r="A76" s="65"/>
      <c r="B76" s="111" t="str">
        <f>VLOOKUP(B73,ESPECIFICACIONES[],1,FALSE)</f>
        <v>Solución Hipertónica al 10%</v>
      </c>
      <c r="C76" s="112"/>
      <c r="D76" s="113"/>
      <c r="E76" s="65"/>
      <c r="F76" s="65"/>
      <c r="G76" s="65"/>
      <c r="H76" s="65"/>
      <c r="I76" s="65" t="s">
        <v>8</v>
      </c>
      <c r="J76" s="114"/>
      <c r="K76" s="115"/>
      <c r="L76" s="114"/>
      <c r="M76" s="115"/>
      <c r="N76" s="71"/>
      <c r="O76" s="65"/>
      <c r="P76" s="116"/>
      <c r="Q76" s="117"/>
      <c r="R76" s="116"/>
      <c r="S76" s="117"/>
      <c r="T76" s="116"/>
      <c r="U76" s="117"/>
      <c r="V76" s="116"/>
      <c r="W76" s="117"/>
      <c r="X76" s="116"/>
      <c r="Y76" s="117"/>
      <c r="Z76" s="116"/>
      <c r="AA76" s="117"/>
      <c r="AB76" s="116"/>
      <c r="AC76" s="117"/>
      <c r="AD76" s="116"/>
      <c r="AE76" s="117"/>
      <c r="AF76" s="116"/>
      <c r="AG76" s="117"/>
      <c r="AH76" s="65"/>
      <c r="AI76" s="65"/>
      <c r="AJ76" s="65"/>
      <c r="AK76" s="71"/>
      <c r="AL76" s="65"/>
      <c r="AM76" s="65"/>
    </row>
    <row r="77" spans="1:39" ht="20.25" customHeight="1" x14ac:dyDescent="0.25">
      <c r="A77" s="65"/>
      <c r="B77" s="111" t="str">
        <f>VLOOKUP(B74,ESPECIFICACIONES[],1,FALSE)</f>
        <v>Solución Hipertónica al 10%</v>
      </c>
      <c r="C77" s="112"/>
      <c r="D77" s="113"/>
      <c r="E77" s="65"/>
      <c r="F77" s="65"/>
      <c r="G77" s="65"/>
      <c r="H77" s="65"/>
      <c r="I77" s="65" t="s">
        <v>8</v>
      </c>
      <c r="J77" s="114"/>
      <c r="K77" s="115"/>
      <c r="L77" s="114"/>
      <c r="M77" s="115"/>
      <c r="N77" s="71"/>
      <c r="O77" s="65"/>
      <c r="P77" s="116"/>
      <c r="Q77" s="117"/>
      <c r="R77" s="116"/>
      <c r="S77" s="117"/>
      <c r="T77" s="116"/>
      <c r="U77" s="117"/>
      <c r="V77" s="116"/>
      <c r="W77" s="117"/>
      <c r="X77" s="116"/>
      <c r="Y77" s="117"/>
      <c r="Z77" s="116"/>
      <c r="AA77" s="117"/>
      <c r="AB77" s="116"/>
      <c r="AC77" s="117"/>
      <c r="AD77" s="116"/>
      <c r="AE77" s="117"/>
      <c r="AF77" s="116"/>
      <c r="AG77" s="117"/>
      <c r="AH77" s="65"/>
      <c r="AI77" s="65"/>
      <c r="AJ77" s="65"/>
      <c r="AK77" s="71"/>
      <c r="AL77" s="65"/>
      <c r="AM77" s="65"/>
    </row>
    <row r="78" spans="1:39" ht="20.25" customHeight="1" x14ac:dyDescent="0.25">
      <c r="A78" s="65"/>
      <c r="B78" s="111" t="str">
        <f>VLOOKUP(B75,ESPECIFICACIONES[],1,FALSE)</f>
        <v>Solución Hipertónica al 10%</v>
      </c>
      <c r="C78" s="112"/>
      <c r="D78" s="113"/>
      <c r="E78" s="65"/>
      <c r="F78" s="65"/>
      <c r="G78" s="65"/>
      <c r="H78" s="65"/>
      <c r="I78" s="65" t="s">
        <v>8</v>
      </c>
      <c r="J78" s="114"/>
      <c r="K78" s="115"/>
      <c r="L78" s="114"/>
      <c r="M78" s="115"/>
      <c r="N78" s="71"/>
      <c r="O78" s="65"/>
      <c r="P78" s="116"/>
      <c r="Q78" s="117"/>
      <c r="R78" s="116"/>
      <c r="S78" s="117"/>
      <c r="T78" s="116"/>
      <c r="U78" s="117"/>
      <c r="V78" s="116"/>
      <c r="W78" s="117"/>
      <c r="X78" s="116"/>
      <c r="Y78" s="117"/>
      <c r="Z78" s="116"/>
      <c r="AA78" s="117"/>
      <c r="AB78" s="116"/>
      <c r="AC78" s="117"/>
      <c r="AD78" s="116"/>
      <c r="AE78" s="117"/>
      <c r="AF78" s="116"/>
      <c r="AG78" s="117"/>
      <c r="AH78" s="65"/>
      <c r="AI78" s="65"/>
      <c r="AJ78" s="65"/>
      <c r="AK78" s="71"/>
      <c r="AL78" s="65"/>
      <c r="AM78" s="65"/>
    </row>
    <row r="79" spans="1:39" ht="20.25" customHeight="1" x14ac:dyDescent="0.25">
      <c r="A79" s="65"/>
      <c r="B79" s="111" t="str">
        <f>VLOOKUP(B76,ESPECIFICACIONES[],1,FALSE)</f>
        <v>Solución Hipertónica al 10%</v>
      </c>
      <c r="C79" s="112"/>
      <c r="D79" s="113"/>
      <c r="E79" s="65"/>
      <c r="F79" s="65"/>
      <c r="G79" s="65"/>
      <c r="H79" s="65"/>
      <c r="I79" s="65" t="s">
        <v>8</v>
      </c>
      <c r="J79" s="114"/>
      <c r="K79" s="115"/>
      <c r="L79" s="114"/>
      <c r="M79" s="115"/>
      <c r="N79" s="71"/>
      <c r="O79" s="65"/>
      <c r="P79" s="116"/>
      <c r="Q79" s="117"/>
      <c r="R79" s="116"/>
      <c r="S79" s="117"/>
      <c r="T79" s="116"/>
      <c r="U79" s="117"/>
      <c r="V79" s="116"/>
      <c r="W79" s="117"/>
      <c r="X79" s="116"/>
      <c r="Y79" s="117"/>
      <c r="Z79" s="116"/>
      <c r="AA79" s="117"/>
      <c r="AB79" s="116"/>
      <c r="AC79" s="117"/>
      <c r="AD79" s="116"/>
      <c r="AE79" s="117"/>
      <c r="AF79" s="116"/>
      <c r="AG79" s="117"/>
      <c r="AH79" s="65"/>
      <c r="AI79" s="65"/>
      <c r="AJ79" s="65"/>
      <c r="AK79" s="71"/>
      <c r="AL79" s="65"/>
      <c r="AM79" s="65"/>
    </row>
    <row r="80" spans="1:39" ht="20.25" customHeight="1" x14ac:dyDescent="0.25">
      <c r="A80" s="65"/>
      <c r="B80" s="111" t="str">
        <f>VLOOKUP(B77,ESPECIFICACIONES[],1,FALSE)</f>
        <v>Solución Hipertónica al 10%</v>
      </c>
      <c r="C80" s="112"/>
      <c r="D80" s="113"/>
      <c r="E80" s="65"/>
      <c r="F80" s="65"/>
      <c r="G80" s="65"/>
      <c r="H80" s="65"/>
      <c r="I80" s="65" t="s">
        <v>8</v>
      </c>
      <c r="J80" s="114"/>
      <c r="K80" s="115"/>
      <c r="L80" s="114"/>
      <c r="M80" s="115"/>
      <c r="N80" s="71"/>
      <c r="O80" s="65"/>
      <c r="P80" s="116"/>
      <c r="Q80" s="117"/>
      <c r="R80" s="116"/>
      <c r="S80" s="117"/>
      <c r="T80" s="116"/>
      <c r="U80" s="117"/>
      <c r="V80" s="116"/>
      <c r="W80" s="117"/>
      <c r="X80" s="116"/>
      <c r="Y80" s="117"/>
      <c r="Z80" s="116"/>
      <c r="AA80" s="117"/>
      <c r="AB80" s="116"/>
      <c r="AC80" s="117"/>
      <c r="AD80" s="116"/>
      <c r="AE80" s="117"/>
      <c r="AF80" s="116"/>
      <c r="AG80" s="117"/>
      <c r="AH80" s="65"/>
      <c r="AI80" s="65"/>
      <c r="AJ80" s="65"/>
      <c r="AK80" s="71"/>
      <c r="AL80" s="65"/>
      <c r="AM80" s="65"/>
    </row>
    <row r="81" spans="1:39" ht="20.25" customHeight="1" x14ac:dyDescent="0.25">
      <c r="A81" s="65"/>
      <c r="B81" s="111" t="str">
        <f>VLOOKUP(B78,ESPECIFICACIONES[],1,FALSE)</f>
        <v>Solución Hipertónica al 10%</v>
      </c>
      <c r="C81" s="112"/>
      <c r="D81" s="113"/>
      <c r="E81" s="65"/>
      <c r="F81" s="65"/>
      <c r="G81" s="65"/>
      <c r="H81" s="65"/>
      <c r="I81" s="65" t="s">
        <v>8</v>
      </c>
      <c r="J81" s="114"/>
      <c r="K81" s="115"/>
      <c r="L81" s="114"/>
      <c r="M81" s="115"/>
      <c r="N81" s="71"/>
      <c r="O81" s="65"/>
      <c r="P81" s="116"/>
      <c r="Q81" s="117"/>
      <c r="R81" s="116"/>
      <c r="S81" s="117"/>
      <c r="T81" s="116"/>
      <c r="U81" s="117"/>
      <c r="V81" s="116"/>
      <c r="W81" s="117"/>
      <c r="X81" s="116"/>
      <c r="Y81" s="117"/>
      <c r="Z81" s="116"/>
      <c r="AA81" s="117"/>
      <c r="AB81" s="116"/>
      <c r="AC81" s="117"/>
      <c r="AD81" s="116"/>
      <c r="AE81" s="117"/>
      <c r="AF81" s="116"/>
      <c r="AG81" s="117"/>
      <c r="AH81" s="65"/>
      <c r="AI81" s="65"/>
      <c r="AJ81" s="65"/>
      <c r="AK81" s="71"/>
      <c r="AL81" s="65"/>
      <c r="AM81" s="65"/>
    </row>
    <row r="82" spans="1:39" ht="20.25" customHeight="1" x14ac:dyDescent="0.25">
      <c r="A82" s="65"/>
      <c r="B82" s="111" t="str">
        <f>VLOOKUP(B79,ESPECIFICACIONES[],1,FALSE)</f>
        <v>Solución Hipertónica al 10%</v>
      </c>
      <c r="C82" s="112"/>
      <c r="D82" s="113"/>
      <c r="E82" s="65"/>
      <c r="F82" s="65"/>
      <c r="G82" s="65"/>
      <c r="H82" s="65"/>
      <c r="I82" s="65" t="s">
        <v>8</v>
      </c>
      <c r="J82" s="114"/>
      <c r="K82" s="115"/>
      <c r="L82" s="114"/>
      <c r="M82" s="115"/>
      <c r="N82" s="71"/>
      <c r="O82" s="65"/>
      <c r="P82" s="116"/>
      <c r="Q82" s="117"/>
      <c r="R82" s="116"/>
      <c r="S82" s="117"/>
      <c r="T82" s="116"/>
      <c r="U82" s="117"/>
      <c r="V82" s="116"/>
      <c r="W82" s="117"/>
      <c r="X82" s="116"/>
      <c r="Y82" s="117"/>
      <c r="Z82" s="116"/>
      <c r="AA82" s="117"/>
      <c r="AB82" s="116"/>
      <c r="AC82" s="117"/>
      <c r="AD82" s="116"/>
      <c r="AE82" s="117"/>
      <c r="AF82" s="116"/>
      <c r="AG82" s="117"/>
      <c r="AH82" s="65"/>
      <c r="AI82" s="65"/>
      <c r="AJ82" s="65"/>
      <c r="AK82" s="71"/>
      <c r="AL82" s="65"/>
      <c r="AM82" s="65"/>
    </row>
    <row r="83" spans="1:39" ht="20.25" customHeight="1" x14ac:dyDescent="0.25">
      <c r="A83" s="65"/>
      <c r="B83" s="111" t="str">
        <f>VLOOKUP(B80,ESPECIFICACIONES[],1,FALSE)</f>
        <v>Solución Hipertónica al 10%</v>
      </c>
      <c r="C83" s="112"/>
      <c r="D83" s="113"/>
      <c r="E83" s="65"/>
      <c r="F83" s="65"/>
      <c r="G83" s="65"/>
      <c r="H83" s="65"/>
      <c r="I83" s="65" t="s">
        <v>8</v>
      </c>
      <c r="J83" s="114"/>
      <c r="K83" s="115"/>
      <c r="L83" s="114"/>
      <c r="M83" s="115"/>
      <c r="N83" s="71"/>
      <c r="O83" s="65"/>
      <c r="P83" s="116"/>
      <c r="Q83" s="117"/>
      <c r="R83" s="116"/>
      <c r="S83" s="117"/>
      <c r="T83" s="116"/>
      <c r="U83" s="117"/>
      <c r="V83" s="116"/>
      <c r="W83" s="117"/>
      <c r="X83" s="116"/>
      <c r="Y83" s="117"/>
      <c r="Z83" s="116"/>
      <c r="AA83" s="117"/>
      <c r="AB83" s="116"/>
      <c r="AC83" s="117"/>
      <c r="AD83" s="116"/>
      <c r="AE83" s="117"/>
      <c r="AF83" s="116"/>
      <c r="AG83" s="117"/>
      <c r="AH83" s="65"/>
      <c r="AI83" s="65"/>
      <c r="AJ83" s="65"/>
      <c r="AK83" s="71"/>
      <c r="AL83" s="65"/>
      <c r="AM83" s="65"/>
    </row>
    <row r="84" spans="1:39" ht="20.25" customHeight="1" x14ac:dyDescent="0.25">
      <c r="A84" s="65"/>
      <c r="B84" s="111" t="str">
        <f>VLOOKUP(B81,ESPECIFICACIONES[],1,FALSE)</f>
        <v>Solución Hipertónica al 10%</v>
      </c>
      <c r="C84" s="112"/>
      <c r="D84" s="113"/>
      <c r="E84" s="65"/>
      <c r="F84" s="65"/>
      <c r="G84" s="65"/>
      <c r="H84" s="65"/>
      <c r="I84" s="65" t="s">
        <v>8</v>
      </c>
      <c r="J84" s="114"/>
      <c r="K84" s="115"/>
      <c r="L84" s="114"/>
      <c r="M84" s="115"/>
      <c r="N84" s="71"/>
      <c r="O84" s="65"/>
      <c r="P84" s="116"/>
      <c r="Q84" s="117"/>
      <c r="R84" s="116"/>
      <c r="S84" s="117"/>
      <c r="T84" s="116"/>
      <c r="U84" s="117"/>
      <c r="V84" s="116"/>
      <c r="W84" s="117"/>
      <c r="X84" s="116"/>
      <c r="Y84" s="117"/>
      <c r="Z84" s="116"/>
      <c r="AA84" s="117"/>
      <c r="AB84" s="116"/>
      <c r="AC84" s="117"/>
      <c r="AD84" s="116"/>
      <c r="AE84" s="117"/>
      <c r="AF84" s="116"/>
      <c r="AG84" s="117"/>
      <c r="AH84" s="65"/>
      <c r="AI84" s="65"/>
      <c r="AJ84" s="65"/>
      <c r="AK84" s="71"/>
      <c r="AL84" s="65"/>
      <c r="AM84" s="65"/>
    </row>
    <row r="85" spans="1:39" ht="20.25" customHeight="1" x14ac:dyDescent="0.25">
      <c r="A85" s="65"/>
      <c r="B85" s="111" t="str">
        <f>VLOOKUP(B82,ESPECIFICACIONES[],1,FALSE)</f>
        <v>Solución Hipertónica al 10%</v>
      </c>
      <c r="C85" s="112"/>
      <c r="D85" s="113"/>
      <c r="E85" s="65"/>
      <c r="F85" s="65"/>
      <c r="G85" s="65"/>
      <c r="H85" s="65"/>
      <c r="I85" s="65" t="s">
        <v>8</v>
      </c>
      <c r="J85" s="114"/>
      <c r="K85" s="115"/>
      <c r="L85" s="114"/>
      <c r="M85" s="115"/>
      <c r="N85" s="71"/>
      <c r="O85" s="65"/>
      <c r="P85" s="116"/>
      <c r="Q85" s="117"/>
      <c r="R85" s="116"/>
      <c r="S85" s="117"/>
      <c r="T85" s="116"/>
      <c r="U85" s="117"/>
      <c r="V85" s="116"/>
      <c r="W85" s="117"/>
      <c r="X85" s="116"/>
      <c r="Y85" s="117"/>
      <c r="Z85" s="116"/>
      <c r="AA85" s="117"/>
      <c r="AB85" s="116"/>
      <c r="AC85" s="117"/>
      <c r="AD85" s="116"/>
      <c r="AE85" s="117"/>
      <c r="AF85" s="116"/>
      <c r="AG85" s="117"/>
      <c r="AH85" s="65"/>
      <c r="AI85" s="65"/>
      <c r="AJ85" s="65"/>
      <c r="AK85" s="71"/>
      <c r="AL85" s="65"/>
      <c r="AM85" s="65"/>
    </row>
    <row r="86" spans="1:39" ht="20.25" customHeight="1" x14ac:dyDescent="0.25">
      <c r="A86" s="65"/>
      <c r="B86" s="111" t="str">
        <f>VLOOKUP(B83,ESPECIFICACIONES[],1,FALSE)</f>
        <v>Solución Hipertónica al 10%</v>
      </c>
      <c r="C86" s="112"/>
      <c r="D86" s="113"/>
      <c r="E86" s="65"/>
      <c r="F86" s="65"/>
      <c r="G86" s="65"/>
      <c r="H86" s="65"/>
      <c r="I86" s="65" t="s">
        <v>8</v>
      </c>
      <c r="J86" s="114"/>
      <c r="K86" s="115"/>
      <c r="L86" s="114"/>
      <c r="M86" s="115"/>
      <c r="N86" s="71"/>
      <c r="O86" s="65"/>
      <c r="P86" s="116"/>
      <c r="Q86" s="117"/>
      <c r="R86" s="116"/>
      <c r="S86" s="117"/>
      <c r="T86" s="116"/>
      <c r="U86" s="117"/>
      <c r="V86" s="116"/>
      <c r="W86" s="117"/>
      <c r="X86" s="116"/>
      <c r="Y86" s="117"/>
      <c r="Z86" s="116"/>
      <c r="AA86" s="117"/>
      <c r="AB86" s="116"/>
      <c r="AC86" s="117"/>
      <c r="AD86" s="116"/>
      <c r="AE86" s="117"/>
      <c r="AF86" s="116"/>
      <c r="AG86" s="117"/>
      <c r="AH86" s="65"/>
      <c r="AI86" s="65"/>
      <c r="AJ86" s="65"/>
      <c r="AK86" s="71"/>
      <c r="AL86" s="65"/>
      <c r="AM86" s="65"/>
    </row>
    <row r="87" spans="1:39" ht="20.25" customHeight="1" x14ac:dyDescent="0.25">
      <c r="A87" s="65"/>
      <c r="B87" s="111" t="str">
        <f>VLOOKUP(B84,ESPECIFICACIONES[],1,FALSE)</f>
        <v>Solución Hipertónica al 10%</v>
      </c>
      <c r="C87" s="112"/>
      <c r="D87" s="113"/>
      <c r="E87" s="65"/>
      <c r="F87" s="65"/>
      <c r="G87" s="65"/>
      <c r="H87" s="65"/>
      <c r="I87" s="65" t="s">
        <v>8</v>
      </c>
      <c r="J87" s="114"/>
      <c r="K87" s="115"/>
      <c r="L87" s="114"/>
      <c r="M87" s="115"/>
      <c r="N87" s="71"/>
      <c r="O87" s="65"/>
      <c r="P87" s="116"/>
      <c r="Q87" s="117"/>
      <c r="R87" s="116"/>
      <c r="S87" s="117"/>
      <c r="T87" s="116"/>
      <c r="U87" s="117"/>
      <c r="V87" s="116"/>
      <c r="W87" s="117"/>
      <c r="X87" s="116"/>
      <c r="Y87" s="117"/>
      <c r="Z87" s="116"/>
      <c r="AA87" s="117"/>
      <c r="AB87" s="116"/>
      <c r="AC87" s="117"/>
      <c r="AD87" s="116"/>
      <c r="AE87" s="117"/>
      <c r="AF87" s="116"/>
      <c r="AG87" s="117"/>
      <c r="AH87" s="65"/>
      <c r="AI87" s="65"/>
      <c r="AJ87" s="65"/>
      <c r="AK87" s="71"/>
      <c r="AL87" s="65"/>
      <c r="AM87" s="65"/>
    </row>
    <row r="88" spans="1:39" ht="20.25" customHeight="1" x14ac:dyDescent="0.25">
      <c r="A88" s="65"/>
      <c r="B88" s="111" t="str">
        <f>VLOOKUP(B85,ESPECIFICACIONES[],1,FALSE)</f>
        <v>Solución Hipertónica al 10%</v>
      </c>
      <c r="C88" s="112"/>
      <c r="D88" s="113"/>
      <c r="E88" s="65"/>
      <c r="F88" s="65"/>
      <c r="G88" s="65"/>
      <c r="H88" s="65"/>
      <c r="I88" s="65" t="s">
        <v>8</v>
      </c>
      <c r="J88" s="114"/>
      <c r="K88" s="115"/>
      <c r="L88" s="114"/>
      <c r="M88" s="115"/>
      <c r="N88" s="71"/>
      <c r="O88" s="65"/>
      <c r="P88" s="116"/>
      <c r="Q88" s="117"/>
      <c r="R88" s="116"/>
      <c r="S88" s="117"/>
      <c r="T88" s="116"/>
      <c r="U88" s="117"/>
      <c r="V88" s="116"/>
      <c r="W88" s="117"/>
      <c r="X88" s="116"/>
      <c r="Y88" s="117"/>
      <c r="Z88" s="116"/>
      <c r="AA88" s="117"/>
      <c r="AB88" s="116"/>
      <c r="AC88" s="117"/>
      <c r="AD88" s="116"/>
      <c r="AE88" s="117"/>
      <c r="AF88" s="116"/>
      <c r="AG88" s="117"/>
      <c r="AH88" s="65"/>
      <c r="AI88" s="65"/>
      <c r="AJ88" s="65"/>
      <c r="AK88" s="71"/>
      <c r="AL88" s="65"/>
      <c r="AM88" s="65"/>
    </row>
    <row r="89" spans="1:39" ht="20.25" customHeight="1" x14ac:dyDescent="0.25">
      <c r="A89" s="65"/>
      <c r="B89" s="111" t="str">
        <f>VLOOKUP(B86,ESPECIFICACIONES[],1,FALSE)</f>
        <v>Solución Hipertónica al 10%</v>
      </c>
      <c r="C89" s="112"/>
      <c r="D89" s="113"/>
      <c r="E89" s="65"/>
      <c r="F89" s="65"/>
      <c r="G89" s="65"/>
      <c r="H89" s="65"/>
      <c r="I89" s="65" t="s">
        <v>8</v>
      </c>
      <c r="J89" s="114"/>
      <c r="K89" s="115"/>
      <c r="L89" s="114"/>
      <c r="M89" s="115"/>
      <c r="N89" s="71"/>
      <c r="O89" s="65"/>
      <c r="P89" s="116"/>
      <c r="Q89" s="117"/>
      <c r="R89" s="116"/>
      <c r="S89" s="117"/>
      <c r="T89" s="116"/>
      <c r="U89" s="117"/>
      <c r="V89" s="116"/>
      <c r="W89" s="117"/>
      <c r="X89" s="116"/>
      <c r="Y89" s="117"/>
      <c r="Z89" s="116"/>
      <c r="AA89" s="117"/>
      <c r="AB89" s="116"/>
      <c r="AC89" s="117"/>
      <c r="AD89" s="116"/>
      <c r="AE89" s="117"/>
      <c r="AF89" s="116"/>
      <c r="AG89" s="117"/>
      <c r="AH89" s="65"/>
      <c r="AI89" s="65"/>
      <c r="AJ89" s="65"/>
      <c r="AK89" s="71"/>
      <c r="AL89" s="65"/>
      <c r="AM89" s="65"/>
    </row>
    <row r="90" spans="1:39" ht="20.25" customHeight="1" x14ac:dyDescent="0.25">
      <c r="A90" s="65"/>
      <c r="B90" s="111" t="str">
        <f>VLOOKUP(B87,ESPECIFICACIONES[],1,FALSE)</f>
        <v>Solución Hipertónica al 10%</v>
      </c>
      <c r="C90" s="112"/>
      <c r="D90" s="113"/>
      <c r="E90" s="65"/>
      <c r="F90" s="65"/>
      <c r="G90" s="65"/>
      <c r="H90" s="65"/>
      <c r="I90" s="65" t="s">
        <v>8</v>
      </c>
      <c r="J90" s="114"/>
      <c r="K90" s="115"/>
      <c r="L90" s="114"/>
      <c r="M90" s="115"/>
      <c r="N90" s="71"/>
      <c r="O90" s="65"/>
      <c r="P90" s="116"/>
      <c r="Q90" s="117"/>
      <c r="R90" s="116"/>
      <c r="S90" s="117"/>
      <c r="T90" s="116"/>
      <c r="U90" s="117"/>
      <c r="V90" s="116"/>
      <c r="W90" s="117"/>
      <c r="X90" s="116"/>
      <c r="Y90" s="117"/>
      <c r="Z90" s="116"/>
      <c r="AA90" s="117"/>
      <c r="AB90" s="116"/>
      <c r="AC90" s="117"/>
      <c r="AD90" s="116"/>
      <c r="AE90" s="117"/>
      <c r="AF90" s="116"/>
      <c r="AG90" s="117"/>
      <c r="AH90" s="65"/>
      <c r="AI90" s="65"/>
      <c r="AJ90" s="65"/>
      <c r="AK90" s="71"/>
      <c r="AL90" s="65"/>
      <c r="AM90" s="65"/>
    </row>
    <row r="91" spans="1:39" ht="20.25" customHeight="1" x14ac:dyDescent="0.25">
      <c r="A91" s="65"/>
      <c r="B91" s="111" t="str">
        <f>VLOOKUP(B88,ESPECIFICACIONES[],1,FALSE)</f>
        <v>Solución Hipertónica al 10%</v>
      </c>
      <c r="C91" s="112"/>
      <c r="D91" s="113"/>
      <c r="E91" s="65"/>
      <c r="F91" s="65"/>
      <c r="G91" s="65"/>
      <c r="H91" s="65"/>
      <c r="I91" s="65" t="s">
        <v>8</v>
      </c>
      <c r="J91" s="114"/>
      <c r="K91" s="115"/>
      <c r="L91" s="114"/>
      <c r="M91" s="115"/>
      <c r="N91" s="71"/>
      <c r="O91" s="65"/>
      <c r="P91" s="116"/>
      <c r="Q91" s="117"/>
      <c r="R91" s="116"/>
      <c r="S91" s="117"/>
      <c r="T91" s="116"/>
      <c r="U91" s="117"/>
      <c r="V91" s="116"/>
      <c r="W91" s="117"/>
      <c r="X91" s="116"/>
      <c r="Y91" s="117"/>
      <c r="Z91" s="116"/>
      <c r="AA91" s="117"/>
      <c r="AB91" s="116"/>
      <c r="AC91" s="117"/>
      <c r="AD91" s="116"/>
      <c r="AE91" s="117"/>
      <c r="AF91" s="116"/>
      <c r="AG91" s="117"/>
      <c r="AH91" s="65"/>
      <c r="AI91" s="65"/>
      <c r="AJ91" s="65"/>
      <c r="AK91" s="71"/>
      <c r="AL91" s="65"/>
      <c r="AM91" s="65"/>
    </row>
    <row r="92" spans="1:39" ht="20.25" customHeight="1" x14ac:dyDescent="0.25">
      <c r="A92" s="65"/>
      <c r="B92" s="111" t="str">
        <f>VLOOKUP(B89,ESPECIFICACIONES[],1,FALSE)</f>
        <v>Solución Hipertónica al 10%</v>
      </c>
      <c r="C92" s="112"/>
      <c r="D92" s="113"/>
      <c r="E92" s="65"/>
      <c r="F92" s="65"/>
      <c r="G92" s="65"/>
      <c r="H92" s="65"/>
      <c r="I92" s="65" t="s">
        <v>8</v>
      </c>
      <c r="J92" s="114"/>
      <c r="K92" s="115"/>
      <c r="L92" s="114"/>
      <c r="M92" s="115"/>
      <c r="N92" s="71"/>
      <c r="O92" s="65"/>
      <c r="P92" s="116"/>
      <c r="Q92" s="117"/>
      <c r="R92" s="116"/>
      <c r="S92" s="117"/>
      <c r="T92" s="116"/>
      <c r="U92" s="117"/>
      <c r="V92" s="116"/>
      <c r="W92" s="117"/>
      <c r="X92" s="116"/>
      <c r="Y92" s="117"/>
      <c r="Z92" s="116"/>
      <c r="AA92" s="117"/>
      <c r="AB92" s="116"/>
      <c r="AC92" s="117"/>
      <c r="AD92" s="116"/>
      <c r="AE92" s="117"/>
      <c r="AF92" s="116"/>
      <c r="AG92" s="117"/>
      <c r="AH92" s="65"/>
      <c r="AI92" s="65"/>
      <c r="AJ92" s="65"/>
      <c r="AK92" s="71"/>
      <c r="AL92" s="65"/>
      <c r="AM92" s="65"/>
    </row>
    <row r="93" spans="1:39" ht="20.25" customHeight="1" x14ac:dyDescent="0.25">
      <c r="A93" s="65"/>
      <c r="B93" s="111" t="str">
        <f>VLOOKUP(B90,ESPECIFICACIONES[],1,FALSE)</f>
        <v>Solución Hipertónica al 10%</v>
      </c>
      <c r="C93" s="112"/>
      <c r="D93" s="113"/>
      <c r="E93" s="65"/>
      <c r="F93" s="65"/>
      <c r="G93" s="65"/>
      <c r="H93" s="65"/>
      <c r="I93" s="65" t="s">
        <v>8</v>
      </c>
      <c r="J93" s="114"/>
      <c r="K93" s="115"/>
      <c r="L93" s="114"/>
      <c r="M93" s="115"/>
      <c r="N93" s="71"/>
      <c r="O93" s="65"/>
      <c r="P93" s="116"/>
      <c r="Q93" s="117"/>
      <c r="R93" s="116"/>
      <c r="S93" s="117"/>
      <c r="T93" s="116"/>
      <c r="U93" s="117"/>
      <c r="V93" s="116"/>
      <c r="W93" s="117"/>
      <c r="X93" s="116"/>
      <c r="Y93" s="117"/>
      <c r="Z93" s="116"/>
      <c r="AA93" s="117"/>
      <c r="AB93" s="116"/>
      <c r="AC93" s="117"/>
      <c r="AD93" s="116"/>
      <c r="AE93" s="117"/>
      <c r="AF93" s="116"/>
      <c r="AG93" s="117"/>
      <c r="AH93" s="65"/>
      <c r="AI93" s="65"/>
      <c r="AJ93" s="65"/>
      <c r="AK93" s="71"/>
      <c r="AL93" s="65"/>
      <c r="AM93" s="65"/>
    </row>
    <row r="94" spans="1:39" ht="20.25" customHeight="1" x14ac:dyDescent="0.25">
      <c r="A94" s="65"/>
      <c r="B94" s="111" t="str">
        <f>VLOOKUP(B91,ESPECIFICACIONES[],1,FALSE)</f>
        <v>Solución Hipertónica al 10%</v>
      </c>
      <c r="C94" s="112"/>
      <c r="D94" s="113"/>
      <c r="E94" s="65"/>
      <c r="F94" s="65"/>
      <c r="G94" s="65"/>
      <c r="H94" s="65"/>
      <c r="I94" s="65" t="s">
        <v>8</v>
      </c>
      <c r="J94" s="114"/>
      <c r="K94" s="115"/>
      <c r="L94" s="114"/>
      <c r="M94" s="115"/>
      <c r="N94" s="71"/>
      <c r="O94" s="65"/>
      <c r="P94" s="116"/>
      <c r="Q94" s="117"/>
      <c r="R94" s="116"/>
      <c r="S94" s="117"/>
      <c r="T94" s="116"/>
      <c r="U94" s="117"/>
      <c r="V94" s="116"/>
      <c r="W94" s="117"/>
      <c r="X94" s="116"/>
      <c r="Y94" s="117"/>
      <c r="Z94" s="116"/>
      <c r="AA94" s="117"/>
      <c r="AB94" s="116"/>
      <c r="AC94" s="117"/>
      <c r="AD94" s="116"/>
      <c r="AE94" s="117"/>
      <c r="AF94" s="116"/>
      <c r="AG94" s="117"/>
      <c r="AH94" s="65"/>
      <c r="AI94" s="65"/>
      <c r="AJ94" s="65"/>
      <c r="AK94" s="71"/>
      <c r="AL94" s="65"/>
      <c r="AM94" s="65"/>
    </row>
    <row r="95" spans="1:39" ht="20.25" customHeight="1" x14ac:dyDescent="0.25">
      <c r="A95" s="65"/>
      <c r="B95" s="111" t="str">
        <f>VLOOKUP(B92,ESPECIFICACIONES[],1,FALSE)</f>
        <v>Solución Hipertónica al 10%</v>
      </c>
      <c r="C95" s="112"/>
      <c r="D95" s="113"/>
      <c r="E95" s="65"/>
      <c r="F95" s="65"/>
      <c r="G95" s="65"/>
      <c r="H95" s="65"/>
      <c r="I95" s="65" t="s">
        <v>8</v>
      </c>
      <c r="J95" s="114"/>
      <c r="K95" s="115"/>
      <c r="L95" s="114"/>
      <c r="M95" s="115"/>
      <c r="N95" s="71"/>
      <c r="O95" s="65"/>
      <c r="P95" s="116"/>
      <c r="Q95" s="117"/>
      <c r="R95" s="116"/>
      <c r="S95" s="117"/>
      <c r="T95" s="116"/>
      <c r="U95" s="117"/>
      <c r="V95" s="116"/>
      <c r="W95" s="117"/>
      <c r="X95" s="116"/>
      <c r="Y95" s="117"/>
      <c r="Z95" s="116"/>
      <c r="AA95" s="117"/>
      <c r="AB95" s="116"/>
      <c r="AC95" s="117"/>
      <c r="AD95" s="116"/>
      <c r="AE95" s="117"/>
      <c r="AF95" s="116"/>
      <c r="AG95" s="117"/>
      <c r="AH95" s="65"/>
      <c r="AI95" s="65"/>
      <c r="AJ95" s="65"/>
      <c r="AK95" s="71"/>
      <c r="AL95" s="65"/>
      <c r="AM95" s="65"/>
    </row>
    <row r="96" spans="1:39" ht="20.25" customHeight="1" x14ac:dyDescent="0.25">
      <c r="A96" s="65"/>
      <c r="B96" s="111" t="str">
        <f>VLOOKUP(B93,ESPECIFICACIONES[],1,FALSE)</f>
        <v>Solución Hipertónica al 10%</v>
      </c>
      <c r="C96" s="112"/>
      <c r="D96" s="113"/>
      <c r="E96" s="65"/>
      <c r="F96" s="65"/>
      <c r="G96" s="65"/>
      <c r="H96" s="65"/>
      <c r="I96" s="65" t="s">
        <v>8</v>
      </c>
      <c r="J96" s="114"/>
      <c r="K96" s="115"/>
      <c r="L96" s="114"/>
      <c r="M96" s="115"/>
      <c r="N96" s="71"/>
      <c r="O96" s="65"/>
      <c r="P96" s="116"/>
      <c r="Q96" s="117"/>
      <c r="R96" s="116"/>
      <c r="S96" s="117"/>
      <c r="T96" s="116"/>
      <c r="U96" s="117"/>
      <c r="V96" s="116"/>
      <c r="W96" s="117"/>
      <c r="X96" s="116"/>
      <c r="Y96" s="117"/>
      <c r="Z96" s="116"/>
      <c r="AA96" s="117"/>
      <c r="AB96" s="116"/>
      <c r="AC96" s="117"/>
      <c r="AD96" s="116"/>
      <c r="AE96" s="117"/>
      <c r="AF96" s="116"/>
      <c r="AG96" s="117"/>
      <c r="AH96" s="65"/>
      <c r="AI96" s="65"/>
      <c r="AJ96" s="65"/>
      <c r="AK96" s="71"/>
      <c r="AL96" s="65"/>
      <c r="AM96" s="65"/>
    </row>
    <row r="97" spans="1:39" ht="20.25" customHeight="1" x14ac:dyDescent="0.25">
      <c r="A97" s="65"/>
      <c r="B97" s="111" t="str">
        <f>VLOOKUP(B94,ESPECIFICACIONES[],1,FALSE)</f>
        <v>Solución Hipertónica al 10%</v>
      </c>
      <c r="C97" s="112"/>
      <c r="D97" s="113"/>
      <c r="E97" s="65"/>
      <c r="F97" s="65"/>
      <c r="G97" s="65"/>
      <c r="H97" s="65"/>
      <c r="I97" s="65" t="s">
        <v>8</v>
      </c>
      <c r="J97" s="114"/>
      <c r="K97" s="115"/>
      <c r="L97" s="114"/>
      <c r="M97" s="115"/>
      <c r="N97" s="71"/>
      <c r="O97" s="65"/>
      <c r="P97" s="116"/>
      <c r="Q97" s="117"/>
      <c r="R97" s="116"/>
      <c r="S97" s="117"/>
      <c r="T97" s="116"/>
      <c r="U97" s="117"/>
      <c r="V97" s="116"/>
      <c r="W97" s="117"/>
      <c r="X97" s="116"/>
      <c r="Y97" s="117"/>
      <c r="Z97" s="116"/>
      <c r="AA97" s="117"/>
      <c r="AB97" s="116"/>
      <c r="AC97" s="117"/>
      <c r="AD97" s="116"/>
      <c r="AE97" s="117"/>
      <c r="AF97" s="116"/>
      <c r="AG97" s="117"/>
      <c r="AH97" s="65"/>
      <c r="AI97" s="65"/>
      <c r="AJ97" s="65"/>
      <c r="AK97" s="71"/>
      <c r="AL97" s="65"/>
      <c r="AM97" s="65"/>
    </row>
    <row r="98" spans="1:39" ht="20.25" customHeight="1" x14ac:dyDescent="0.25">
      <c r="A98" s="65"/>
      <c r="B98" s="111" t="str">
        <f>VLOOKUP(B95,ESPECIFICACIONES[],1,FALSE)</f>
        <v>Solución Hipertónica al 10%</v>
      </c>
      <c r="C98" s="112"/>
      <c r="D98" s="113"/>
      <c r="E98" s="65"/>
      <c r="F98" s="65"/>
      <c r="G98" s="65"/>
      <c r="H98" s="65"/>
      <c r="I98" s="65" t="s">
        <v>8</v>
      </c>
      <c r="J98" s="114"/>
      <c r="K98" s="115"/>
      <c r="L98" s="114"/>
      <c r="M98" s="115"/>
      <c r="N98" s="71"/>
      <c r="O98" s="65"/>
      <c r="P98" s="116"/>
      <c r="Q98" s="117"/>
      <c r="R98" s="116"/>
      <c r="S98" s="117"/>
      <c r="T98" s="116"/>
      <c r="U98" s="117"/>
      <c r="V98" s="116"/>
      <c r="W98" s="117"/>
      <c r="X98" s="116"/>
      <c r="Y98" s="117"/>
      <c r="Z98" s="116"/>
      <c r="AA98" s="117"/>
      <c r="AB98" s="116"/>
      <c r="AC98" s="117"/>
      <c r="AD98" s="116"/>
      <c r="AE98" s="117"/>
      <c r="AF98" s="116"/>
      <c r="AG98" s="117"/>
      <c r="AH98" s="65"/>
      <c r="AI98" s="65"/>
      <c r="AJ98" s="65"/>
      <c r="AK98" s="71"/>
      <c r="AL98" s="65"/>
      <c r="AM98" s="65"/>
    </row>
    <row r="99" spans="1:39" ht="20.25" customHeight="1" x14ac:dyDescent="0.25">
      <c r="A99" s="65"/>
      <c r="B99" s="111" t="str">
        <f>VLOOKUP(B96,ESPECIFICACIONES[],1,FALSE)</f>
        <v>Solución Hipertónica al 10%</v>
      </c>
      <c r="C99" s="112"/>
      <c r="D99" s="113"/>
      <c r="E99" s="65"/>
      <c r="F99" s="65"/>
      <c r="G99" s="65"/>
      <c r="H99" s="65"/>
      <c r="I99" s="65" t="s">
        <v>8</v>
      </c>
      <c r="J99" s="114"/>
      <c r="K99" s="115"/>
      <c r="L99" s="114"/>
      <c r="M99" s="115"/>
      <c r="N99" s="71"/>
      <c r="O99" s="65"/>
      <c r="P99" s="116"/>
      <c r="Q99" s="117"/>
      <c r="R99" s="116"/>
      <c r="S99" s="117"/>
      <c r="T99" s="116"/>
      <c r="U99" s="117"/>
      <c r="V99" s="116"/>
      <c r="W99" s="117"/>
      <c r="X99" s="116"/>
      <c r="Y99" s="117"/>
      <c r="Z99" s="116"/>
      <c r="AA99" s="117"/>
      <c r="AB99" s="116"/>
      <c r="AC99" s="117"/>
      <c r="AD99" s="116"/>
      <c r="AE99" s="117"/>
      <c r="AF99" s="116"/>
      <c r="AG99" s="117"/>
      <c r="AH99" s="65"/>
      <c r="AI99" s="65"/>
      <c r="AJ99" s="65"/>
      <c r="AK99" s="71"/>
      <c r="AL99" s="65"/>
      <c r="AM99" s="65"/>
    </row>
    <row r="100" spans="1:39" ht="20.25" customHeight="1" x14ac:dyDescent="0.25">
      <c r="A100" s="65"/>
      <c r="B100" s="111" t="str">
        <f>VLOOKUP(B97,ESPECIFICACIONES[],1,FALSE)</f>
        <v>Solución Hipertónica al 10%</v>
      </c>
      <c r="C100" s="112"/>
      <c r="D100" s="113"/>
      <c r="E100" s="65"/>
      <c r="F100" s="65"/>
      <c r="G100" s="65"/>
      <c r="H100" s="65"/>
      <c r="I100" s="65" t="s">
        <v>8</v>
      </c>
      <c r="J100" s="114"/>
      <c r="K100" s="115"/>
      <c r="L100" s="114"/>
      <c r="M100" s="115"/>
      <c r="N100" s="71"/>
      <c r="O100" s="65"/>
      <c r="P100" s="116"/>
      <c r="Q100" s="117"/>
      <c r="R100" s="116"/>
      <c r="S100" s="117"/>
      <c r="T100" s="116"/>
      <c r="U100" s="117"/>
      <c r="V100" s="116"/>
      <c r="W100" s="117"/>
      <c r="X100" s="116"/>
      <c r="Y100" s="117"/>
      <c r="Z100" s="116"/>
      <c r="AA100" s="117"/>
      <c r="AB100" s="116"/>
      <c r="AC100" s="117"/>
      <c r="AD100" s="116"/>
      <c r="AE100" s="117"/>
      <c r="AF100" s="116"/>
      <c r="AG100" s="117"/>
      <c r="AH100" s="65"/>
      <c r="AI100" s="65"/>
      <c r="AJ100" s="65"/>
      <c r="AK100" s="71"/>
      <c r="AL100" s="65"/>
      <c r="AM100" s="65"/>
    </row>
    <row r="101" spans="1:39" ht="20.25" customHeight="1" x14ac:dyDescent="0.25">
      <c r="A101" s="65"/>
      <c r="B101" s="111" t="str">
        <f>VLOOKUP(B98,ESPECIFICACIONES[],1,FALSE)</f>
        <v>Solución Hipertónica al 10%</v>
      </c>
      <c r="C101" s="112"/>
      <c r="D101" s="113"/>
      <c r="E101" s="65"/>
      <c r="F101" s="65"/>
      <c r="G101" s="65"/>
      <c r="H101" s="65"/>
      <c r="I101" s="65" t="s">
        <v>8</v>
      </c>
      <c r="J101" s="114"/>
      <c r="K101" s="115"/>
      <c r="L101" s="114"/>
      <c r="M101" s="115"/>
      <c r="N101" s="71"/>
      <c r="O101" s="65"/>
      <c r="P101" s="116"/>
      <c r="Q101" s="117"/>
      <c r="R101" s="116"/>
      <c r="S101" s="117"/>
      <c r="T101" s="116"/>
      <c r="U101" s="117"/>
      <c r="V101" s="116"/>
      <c r="W101" s="117"/>
      <c r="X101" s="116"/>
      <c r="Y101" s="117"/>
      <c r="Z101" s="116"/>
      <c r="AA101" s="117"/>
      <c r="AB101" s="116"/>
      <c r="AC101" s="117"/>
      <c r="AD101" s="116"/>
      <c r="AE101" s="117"/>
      <c r="AF101" s="116"/>
      <c r="AG101" s="117"/>
      <c r="AH101" s="65"/>
      <c r="AI101" s="65"/>
      <c r="AJ101" s="65"/>
      <c r="AK101" s="71"/>
      <c r="AL101" s="65"/>
      <c r="AM101" s="65"/>
    </row>
    <row r="102" spans="1:39" ht="20.25" customHeight="1" x14ac:dyDescent="0.25">
      <c r="A102" s="65"/>
      <c r="B102" s="111" t="str">
        <f>VLOOKUP(B99,ESPECIFICACIONES[],1,FALSE)</f>
        <v>Solución Hipertónica al 10%</v>
      </c>
      <c r="C102" s="112"/>
      <c r="D102" s="113"/>
      <c r="E102" s="65"/>
      <c r="F102" s="65"/>
      <c r="G102" s="65"/>
      <c r="H102" s="65"/>
      <c r="I102" s="65" t="s">
        <v>8</v>
      </c>
      <c r="J102" s="114"/>
      <c r="K102" s="115"/>
      <c r="L102" s="114"/>
      <c r="M102" s="115"/>
      <c r="N102" s="71"/>
      <c r="O102" s="65"/>
      <c r="P102" s="116"/>
      <c r="Q102" s="117"/>
      <c r="R102" s="116"/>
      <c r="S102" s="117"/>
      <c r="T102" s="116"/>
      <c r="U102" s="117"/>
      <c r="V102" s="116"/>
      <c r="W102" s="117"/>
      <c r="X102" s="116"/>
      <c r="Y102" s="117"/>
      <c r="Z102" s="116"/>
      <c r="AA102" s="117"/>
      <c r="AB102" s="116"/>
      <c r="AC102" s="117"/>
      <c r="AD102" s="116"/>
      <c r="AE102" s="117"/>
      <c r="AF102" s="116"/>
      <c r="AG102" s="117"/>
      <c r="AH102" s="65"/>
      <c r="AI102" s="65"/>
      <c r="AJ102" s="65"/>
      <c r="AK102" s="71"/>
      <c r="AL102" s="65"/>
      <c r="AM102" s="65"/>
    </row>
    <row r="103" spans="1:39" ht="20.25" customHeight="1" x14ac:dyDescent="0.25">
      <c r="A103" s="65"/>
      <c r="B103" s="111" t="str">
        <f>VLOOKUP(B100,ESPECIFICACIONES[],1,FALSE)</f>
        <v>Solución Hipertónica al 10%</v>
      </c>
      <c r="C103" s="112"/>
      <c r="D103" s="113"/>
      <c r="E103" s="65"/>
      <c r="F103" s="65"/>
      <c r="G103" s="65"/>
      <c r="H103" s="65"/>
      <c r="I103" s="65" t="s">
        <v>8</v>
      </c>
      <c r="J103" s="114"/>
      <c r="K103" s="115"/>
      <c r="L103" s="114"/>
      <c r="M103" s="115"/>
      <c r="N103" s="71"/>
      <c r="O103" s="65"/>
      <c r="P103" s="116"/>
      <c r="Q103" s="117"/>
      <c r="R103" s="116"/>
      <c r="S103" s="117"/>
      <c r="T103" s="116"/>
      <c r="U103" s="117"/>
      <c r="V103" s="116"/>
      <c r="W103" s="117"/>
      <c r="X103" s="116"/>
      <c r="Y103" s="117"/>
      <c r="Z103" s="116"/>
      <c r="AA103" s="117"/>
      <c r="AB103" s="116"/>
      <c r="AC103" s="117"/>
      <c r="AD103" s="116"/>
      <c r="AE103" s="117"/>
      <c r="AF103" s="116"/>
      <c r="AG103" s="117"/>
      <c r="AH103" s="65"/>
      <c r="AI103" s="65"/>
      <c r="AJ103" s="65"/>
      <c r="AK103" s="71"/>
      <c r="AL103" s="65"/>
      <c r="AM103" s="65"/>
    </row>
    <row r="104" spans="1:39" ht="20.25" customHeight="1" x14ac:dyDescent="0.25">
      <c r="A104" s="65"/>
      <c r="B104" s="111" t="str">
        <f>VLOOKUP(B101,ESPECIFICACIONES[],1,FALSE)</f>
        <v>Solución Hipertónica al 10%</v>
      </c>
      <c r="C104" s="112"/>
      <c r="D104" s="113"/>
      <c r="E104" s="65"/>
      <c r="F104" s="65"/>
      <c r="G104" s="65"/>
      <c r="H104" s="65"/>
      <c r="I104" s="65" t="s">
        <v>8</v>
      </c>
      <c r="J104" s="114"/>
      <c r="K104" s="115"/>
      <c r="L104" s="114"/>
      <c r="M104" s="115"/>
      <c r="N104" s="71"/>
      <c r="O104" s="65"/>
      <c r="P104" s="116"/>
      <c r="Q104" s="117"/>
      <c r="R104" s="116"/>
      <c r="S104" s="117"/>
      <c r="T104" s="116"/>
      <c r="U104" s="117"/>
      <c r="V104" s="116"/>
      <c r="W104" s="117"/>
      <c r="X104" s="116"/>
      <c r="Y104" s="117"/>
      <c r="Z104" s="116"/>
      <c r="AA104" s="117"/>
      <c r="AB104" s="116"/>
      <c r="AC104" s="117"/>
      <c r="AD104" s="116"/>
      <c r="AE104" s="117"/>
      <c r="AF104" s="116"/>
      <c r="AG104" s="117"/>
      <c r="AH104" s="65"/>
      <c r="AI104" s="65"/>
      <c r="AJ104" s="65"/>
      <c r="AK104" s="71"/>
      <c r="AL104" s="65"/>
      <c r="AM104" s="65"/>
    </row>
  </sheetData>
  <mergeCells count="1208">
    <mergeCell ref="V104:W104"/>
    <mergeCell ref="X104:Y104"/>
    <mergeCell ref="Z104:AA104"/>
    <mergeCell ref="AB104:AC104"/>
    <mergeCell ref="AD104:AE104"/>
    <mergeCell ref="AF104:AG104"/>
    <mergeCell ref="B104:D104"/>
    <mergeCell ref="J104:K104"/>
    <mergeCell ref="L104:M104"/>
    <mergeCell ref="P104:Q104"/>
    <mergeCell ref="R104:S104"/>
    <mergeCell ref="T104:U104"/>
    <mergeCell ref="V103:W103"/>
    <mergeCell ref="X103:Y103"/>
    <mergeCell ref="Z103:AA103"/>
    <mergeCell ref="AB103:AC103"/>
    <mergeCell ref="AD103:AE103"/>
    <mergeCell ref="AF103:AG103"/>
    <mergeCell ref="B103:D103"/>
    <mergeCell ref="J103:K103"/>
    <mergeCell ref="L103:M103"/>
    <mergeCell ref="P103:Q103"/>
    <mergeCell ref="R103:S103"/>
    <mergeCell ref="T103:U103"/>
    <mergeCell ref="V102:W102"/>
    <mergeCell ref="X102:Y102"/>
    <mergeCell ref="Z102:AA102"/>
    <mergeCell ref="AB102:AC102"/>
    <mergeCell ref="AD102:AE102"/>
    <mergeCell ref="AF102:AG102"/>
    <mergeCell ref="B102:D102"/>
    <mergeCell ref="J102:K102"/>
    <mergeCell ref="L102:M102"/>
    <mergeCell ref="P102:Q102"/>
    <mergeCell ref="R102:S102"/>
    <mergeCell ref="T102:U102"/>
    <mergeCell ref="V101:W101"/>
    <mergeCell ref="X101:Y101"/>
    <mergeCell ref="Z101:AA101"/>
    <mergeCell ref="AB101:AC101"/>
    <mergeCell ref="AD101:AE101"/>
    <mergeCell ref="AF101:AG101"/>
    <mergeCell ref="B101:D101"/>
    <mergeCell ref="J101:K101"/>
    <mergeCell ref="L101:M101"/>
    <mergeCell ref="P101:Q101"/>
    <mergeCell ref="R101:S101"/>
    <mergeCell ref="T101:U101"/>
    <mergeCell ref="V100:W100"/>
    <mergeCell ref="X100:Y100"/>
    <mergeCell ref="Z100:AA100"/>
    <mergeCell ref="AB100:AC100"/>
    <mergeCell ref="AD100:AE100"/>
    <mergeCell ref="AF100:AG100"/>
    <mergeCell ref="B100:D100"/>
    <mergeCell ref="J100:K100"/>
    <mergeCell ref="L100:M100"/>
    <mergeCell ref="P100:Q100"/>
    <mergeCell ref="R100:S100"/>
    <mergeCell ref="T100:U100"/>
    <mergeCell ref="V99:W99"/>
    <mergeCell ref="X99:Y99"/>
    <mergeCell ref="Z99:AA99"/>
    <mergeCell ref="AB99:AC99"/>
    <mergeCell ref="AD99:AE99"/>
    <mergeCell ref="AF99:AG99"/>
    <mergeCell ref="B99:D99"/>
    <mergeCell ref="J99:K99"/>
    <mergeCell ref="L99:M99"/>
    <mergeCell ref="P99:Q99"/>
    <mergeCell ref="R99:S99"/>
    <mergeCell ref="T99:U99"/>
    <mergeCell ref="V98:W98"/>
    <mergeCell ref="X98:Y98"/>
    <mergeCell ref="Z98:AA98"/>
    <mergeCell ref="AB98:AC98"/>
    <mergeCell ref="AD98:AE98"/>
    <mergeCell ref="AF98:AG98"/>
    <mergeCell ref="B98:D98"/>
    <mergeCell ref="J98:K98"/>
    <mergeCell ref="L98:M98"/>
    <mergeCell ref="P98:Q98"/>
    <mergeCell ref="R98:S98"/>
    <mergeCell ref="T98:U98"/>
    <mergeCell ref="V97:W97"/>
    <mergeCell ref="X97:Y97"/>
    <mergeCell ref="Z97:AA97"/>
    <mergeCell ref="AB97:AC97"/>
    <mergeCell ref="AD97:AE97"/>
    <mergeCell ref="AF97:AG97"/>
    <mergeCell ref="B97:D97"/>
    <mergeCell ref="J97:K97"/>
    <mergeCell ref="L97:M97"/>
    <mergeCell ref="P97:Q97"/>
    <mergeCell ref="R97:S97"/>
    <mergeCell ref="T97:U97"/>
    <mergeCell ref="V96:W96"/>
    <mergeCell ref="X96:Y96"/>
    <mergeCell ref="Z96:AA96"/>
    <mergeCell ref="AB96:AC96"/>
    <mergeCell ref="AD96:AE96"/>
    <mergeCell ref="AF96:AG96"/>
    <mergeCell ref="B96:D96"/>
    <mergeCell ref="J96:K96"/>
    <mergeCell ref="L96:M96"/>
    <mergeCell ref="P96:Q96"/>
    <mergeCell ref="R96:S96"/>
    <mergeCell ref="T96:U96"/>
    <mergeCell ref="V95:W95"/>
    <mergeCell ref="X95:Y95"/>
    <mergeCell ref="Z95:AA95"/>
    <mergeCell ref="AB95:AC95"/>
    <mergeCell ref="AD95:AE95"/>
    <mergeCell ref="AF95:AG95"/>
    <mergeCell ref="B95:D95"/>
    <mergeCell ref="J95:K95"/>
    <mergeCell ref="L95:M95"/>
    <mergeCell ref="P95:Q95"/>
    <mergeCell ref="R95:S95"/>
    <mergeCell ref="T95:U95"/>
    <mergeCell ref="V94:W94"/>
    <mergeCell ref="X94:Y94"/>
    <mergeCell ref="Z94:AA94"/>
    <mergeCell ref="AB94:AC94"/>
    <mergeCell ref="AD94:AE94"/>
    <mergeCell ref="AF94:AG94"/>
    <mergeCell ref="B94:D94"/>
    <mergeCell ref="J94:K94"/>
    <mergeCell ref="L94:M94"/>
    <mergeCell ref="P94:Q94"/>
    <mergeCell ref="R94:S94"/>
    <mergeCell ref="T94:U94"/>
    <mergeCell ref="V93:W93"/>
    <mergeCell ref="X93:Y93"/>
    <mergeCell ref="Z93:AA93"/>
    <mergeCell ref="AB93:AC93"/>
    <mergeCell ref="AD93:AE93"/>
    <mergeCell ref="AF93:AG93"/>
    <mergeCell ref="B93:D93"/>
    <mergeCell ref="J93:K93"/>
    <mergeCell ref="L93:M93"/>
    <mergeCell ref="P93:Q93"/>
    <mergeCell ref="R93:S93"/>
    <mergeCell ref="T93:U93"/>
    <mergeCell ref="V92:W92"/>
    <mergeCell ref="X92:Y92"/>
    <mergeCell ref="Z92:AA92"/>
    <mergeCell ref="AB92:AC92"/>
    <mergeCell ref="AD92:AE92"/>
    <mergeCell ref="AF92:AG92"/>
    <mergeCell ref="B92:D92"/>
    <mergeCell ref="J92:K92"/>
    <mergeCell ref="L92:M92"/>
    <mergeCell ref="P92:Q92"/>
    <mergeCell ref="R92:S92"/>
    <mergeCell ref="T92:U92"/>
    <mergeCell ref="V91:W91"/>
    <mergeCell ref="X91:Y91"/>
    <mergeCell ref="Z91:AA91"/>
    <mergeCell ref="AB91:AC91"/>
    <mergeCell ref="AD91:AE91"/>
    <mergeCell ref="AF91:AG91"/>
    <mergeCell ref="B91:D91"/>
    <mergeCell ref="J91:K91"/>
    <mergeCell ref="L91:M91"/>
    <mergeCell ref="P91:Q91"/>
    <mergeCell ref="R91:S91"/>
    <mergeCell ref="T91:U91"/>
    <mergeCell ref="V90:W90"/>
    <mergeCell ref="X90:Y90"/>
    <mergeCell ref="Z90:AA90"/>
    <mergeCell ref="AB90:AC90"/>
    <mergeCell ref="AD90:AE90"/>
    <mergeCell ref="AF90:AG90"/>
    <mergeCell ref="B90:D90"/>
    <mergeCell ref="J90:K90"/>
    <mergeCell ref="L90:M90"/>
    <mergeCell ref="P90:Q90"/>
    <mergeCell ref="R90:S90"/>
    <mergeCell ref="T90:U90"/>
    <mergeCell ref="V89:W89"/>
    <mergeCell ref="X89:Y89"/>
    <mergeCell ref="Z89:AA89"/>
    <mergeCell ref="AB89:AC89"/>
    <mergeCell ref="AD89:AE89"/>
    <mergeCell ref="AF89:AG89"/>
    <mergeCell ref="B89:D89"/>
    <mergeCell ref="J89:K89"/>
    <mergeCell ref="L89:M89"/>
    <mergeCell ref="P89:Q89"/>
    <mergeCell ref="R89:S89"/>
    <mergeCell ref="T89:U89"/>
    <mergeCell ref="V88:W88"/>
    <mergeCell ref="X88:Y88"/>
    <mergeCell ref="Z88:AA88"/>
    <mergeCell ref="AB88:AC88"/>
    <mergeCell ref="AD88:AE88"/>
    <mergeCell ref="AF88:AG88"/>
    <mergeCell ref="B88:D88"/>
    <mergeCell ref="J88:K88"/>
    <mergeCell ref="L88:M88"/>
    <mergeCell ref="P88:Q88"/>
    <mergeCell ref="R88:S88"/>
    <mergeCell ref="T88:U88"/>
    <mergeCell ref="V87:W87"/>
    <mergeCell ref="X87:Y87"/>
    <mergeCell ref="Z87:AA87"/>
    <mergeCell ref="AB87:AC87"/>
    <mergeCell ref="AD87:AE87"/>
    <mergeCell ref="AF87:AG87"/>
    <mergeCell ref="B87:D87"/>
    <mergeCell ref="J87:K87"/>
    <mergeCell ref="L87:M87"/>
    <mergeCell ref="P87:Q87"/>
    <mergeCell ref="R87:S87"/>
    <mergeCell ref="T87:U87"/>
    <mergeCell ref="V86:W86"/>
    <mergeCell ref="X86:Y86"/>
    <mergeCell ref="Z86:AA86"/>
    <mergeCell ref="AB86:AC86"/>
    <mergeCell ref="AD86:AE86"/>
    <mergeCell ref="AF86:AG86"/>
    <mergeCell ref="B86:D86"/>
    <mergeCell ref="J86:K86"/>
    <mergeCell ref="L86:M86"/>
    <mergeCell ref="P86:Q86"/>
    <mergeCell ref="R86:S86"/>
    <mergeCell ref="T86:U86"/>
    <mergeCell ref="V85:W85"/>
    <mergeCell ref="X85:Y85"/>
    <mergeCell ref="Z85:AA85"/>
    <mergeCell ref="AB85:AC85"/>
    <mergeCell ref="AD85:AE85"/>
    <mergeCell ref="AF85:AG85"/>
    <mergeCell ref="B85:D85"/>
    <mergeCell ref="J85:K85"/>
    <mergeCell ref="L85:M85"/>
    <mergeCell ref="P85:Q85"/>
    <mergeCell ref="R85:S85"/>
    <mergeCell ref="T85:U85"/>
    <mergeCell ref="V84:W84"/>
    <mergeCell ref="X84:Y84"/>
    <mergeCell ref="Z84:AA84"/>
    <mergeCell ref="AB84:AC84"/>
    <mergeCell ref="AD84:AE84"/>
    <mergeCell ref="AF84:AG84"/>
    <mergeCell ref="B84:D84"/>
    <mergeCell ref="J84:K84"/>
    <mergeCell ref="L84:M84"/>
    <mergeCell ref="P84:Q84"/>
    <mergeCell ref="R84:S84"/>
    <mergeCell ref="T84:U84"/>
    <mergeCell ref="V83:W83"/>
    <mergeCell ref="X83:Y83"/>
    <mergeCell ref="Z83:AA83"/>
    <mergeCell ref="AB83:AC83"/>
    <mergeCell ref="AD83:AE83"/>
    <mergeCell ref="AF83:AG83"/>
    <mergeCell ref="B83:D83"/>
    <mergeCell ref="J83:K83"/>
    <mergeCell ref="L83:M83"/>
    <mergeCell ref="P83:Q83"/>
    <mergeCell ref="R83:S83"/>
    <mergeCell ref="T83:U83"/>
    <mergeCell ref="V82:W82"/>
    <mergeCell ref="X82:Y82"/>
    <mergeCell ref="Z82:AA82"/>
    <mergeCell ref="AB82:AC82"/>
    <mergeCell ref="AD82:AE82"/>
    <mergeCell ref="AF82:AG82"/>
    <mergeCell ref="B82:D82"/>
    <mergeCell ref="J82:K82"/>
    <mergeCell ref="L82:M82"/>
    <mergeCell ref="P82:Q82"/>
    <mergeCell ref="R82:S82"/>
    <mergeCell ref="T82:U82"/>
    <mergeCell ref="V81:W81"/>
    <mergeCell ref="X81:Y81"/>
    <mergeCell ref="Z81:AA81"/>
    <mergeCell ref="AB81:AC81"/>
    <mergeCell ref="AD81:AE81"/>
    <mergeCell ref="AF81:AG81"/>
    <mergeCell ref="B81:D81"/>
    <mergeCell ref="J81:K81"/>
    <mergeCell ref="L81:M81"/>
    <mergeCell ref="P81:Q81"/>
    <mergeCell ref="R81:S81"/>
    <mergeCell ref="T81:U81"/>
    <mergeCell ref="V80:W80"/>
    <mergeCell ref="X80:Y80"/>
    <mergeCell ref="Z80:AA80"/>
    <mergeCell ref="AB80:AC80"/>
    <mergeCell ref="AD80:AE80"/>
    <mergeCell ref="AF80:AG80"/>
    <mergeCell ref="B80:D80"/>
    <mergeCell ref="J80:K80"/>
    <mergeCell ref="L80:M80"/>
    <mergeCell ref="P80:Q80"/>
    <mergeCell ref="R80:S80"/>
    <mergeCell ref="T80:U80"/>
    <mergeCell ref="V79:W79"/>
    <mergeCell ref="X79:Y79"/>
    <mergeCell ref="Z79:AA79"/>
    <mergeCell ref="AB79:AC79"/>
    <mergeCell ref="AD79:AE79"/>
    <mergeCell ref="AF79:AG79"/>
    <mergeCell ref="B79:D79"/>
    <mergeCell ref="J79:K79"/>
    <mergeCell ref="L79:M79"/>
    <mergeCell ref="P79:Q79"/>
    <mergeCell ref="R79:S79"/>
    <mergeCell ref="T79:U79"/>
    <mergeCell ref="V78:W78"/>
    <mergeCell ref="X78:Y78"/>
    <mergeCell ref="Z78:AA78"/>
    <mergeCell ref="AB78:AC78"/>
    <mergeCell ref="AD78:AE78"/>
    <mergeCell ref="AF78:AG78"/>
    <mergeCell ref="B78:D78"/>
    <mergeCell ref="J78:K78"/>
    <mergeCell ref="L78:M78"/>
    <mergeCell ref="P78:Q78"/>
    <mergeCell ref="R78:S78"/>
    <mergeCell ref="T78:U78"/>
    <mergeCell ref="V77:W77"/>
    <mergeCell ref="X77:Y77"/>
    <mergeCell ref="Z77:AA77"/>
    <mergeCell ref="AB77:AC77"/>
    <mergeCell ref="AD77:AE77"/>
    <mergeCell ref="AF77:AG77"/>
    <mergeCell ref="B77:D77"/>
    <mergeCell ref="J77:K77"/>
    <mergeCell ref="L77:M77"/>
    <mergeCell ref="P77:Q77"/>
    <mergeCell ref="R77:S77"/>
    <mergeCell ref="T77:U77"/>
    <mergeCell ref="V76:W76"/>
    <mergeCell ref="X76:Y76"/>
    <mergeCell ref="Z76:AA76"/>
    <mergeCell ref="AB76:AC76"/>
    <mergeCell ref="AD76:AE76"/>
    <mergeCell ref="AF76:AG76"/>
    <mergeCell ref="B76:D76"/>
    <mergeCell ref="J76:K76"/>
    <mergeCell ref="L76:M76"/>
    <mergeCell ref="P76:Q76"/>
    <mergeCell ref="R76:S76"/>
    <mergeCell ref="T76:U76"/>
    <mergeCell ref="V75:W75"/>
    <mergeCell ref="X75:Y75"/>
    <mergeCell ref="Z75:AA75"/>
    <mergeCell ref="AB75:AC75"/>
    <mergeCell ref="AD75:AE75"/>
    <mergeCell ref="AF75:AG75"/>
    <mergeCell ref="B75:D75"/>
    <mergeCell ref="J75:K75"/>
    <mergeCell ref="L75:M75"/>
    <mergeCell ref="P75:Q75"/>
    <mergeCell ref="R75:S75"/>
    <mergeCell ref="T75:U75"/>
    <mergeCell ref="V74:W74"/>
    <mergeCell ref="X74:Y74"/>
    <mergeCell ref="Z74:AA74"/>
    <mergeCell ref="AB74:AC74"/>
    <mergeCell ref="AD74:AE74"/>
    <mergeCell ref="AF74:AG74"/>
    <mergeCell ref="B74:D74"/>
    <mergeCell ref="J74:K74"/>
    <mergeCell ref="L74:M74"/>
    <mergeCell ref="P74:Q74"/>
    <mergeCell ref="R74:S74"/>
    <mergeCell ref="T74:U74"/>
    <mergeCell ref="V73:W73"/>
    <mergeCell ref="X73:Y73"/>
    <mergeCell ref="Z73:AA73"/>
    <mergeCell ref="AB73:AC73"/>
    <mergeCell ref="AD73:AE73"/>
    <mergeCell ref="AF73:AG73"/>
    <mergeCell ref="B73:D73"/>
    <mergeCell ref="J73:K73"/>
    <mergeCell ref="L73:M73"/>
    <mergeCell ref="P73:Q73"/>
    <mergeCell ref="R73:S73"/>
    <mergeCell ref="T73:U73"/>
    <mergeCell ref="V72:W72"/>
    <mergeCell ref="X72:Y72"/>
    <mergeCell ref="Z72:AA72"/>
    <mergeCell ref="AB72:AC72"/>
    <mergeCell ref="AD72:AE72"/>
    <mergeCell ref="AF72:AG72"/>
    <mergeCell ref="B72:D72"/>
    <mergeCell ref="J72:K72"/>
    <mergeCell ref="L72:M72"/>
    <mergeCell ref="P72:Q72"/>
    <mergeCell ref="R72:S72"/>
    <mergeCell ref="T72:U72"/>
    <mergeCell ref="V71:W71"/>
    <mergeCell ref="X71:Y71"/>
    <mergeCell ref="Z71:AA71"/>
    <mergeCell ref="AB71:AC71"/>
    <mergeCell ref="AD71:AE71"/>
    <mergeCell ref="AF71:AG71"/>
    <mergeCell ref="B71:D71"/>
    <mergeCell ref="J71:K71"/>
    <mergeCell ref="L71:M71"/>
    <mergeCell ref="P71:Q71"/>
    <mergeCell ref="R71:S71"/>
    <mergeCell ref="T71:U71"/>
    <mergeCell ref="V70:W70"/>
    <mergeCell ref="X70:Y70"/>
    <mergeCell ref="Z70:AA70"/>
    <mergeCell ref="AB70:AC70"/>
    <mergeCell ref="AD70:AE70"/>
    <mergeCell ref="AF70:AG70"/>
    <mergeCell ref="B70:D70"/>
    <mergeCell ref="J70:K70"/>
    <mergeCell ref="L70:M70"/>
    <mergeCell ref="P70:Q70"/>
    <mergeCell ref="R70:S70"/>
    <mergeCell ref="T70:U70"/>
    <mergeCell ref="V69:W69"/>
    <mergeCell ref="X69:Y69"/>
    <mergeCell ref="Z69:AA69"/>
    <mergeCell ref="AB69:AC69"/>
    <mergeCell ref="AD69:AE69"/>
    <mergeCell ref="AF69:AG69"/>
    <mergeCell ref="B69:D69"/>
    <mergeCell ref="J69:K69"/>
    <mergeCell ref="L69:M69"/>
    <mergeCell ref="P69:Q69"/>
    <mergeCell ref="R69:S69"/>
    <mergeCell ref="T69:U69"/>
    <mergeCell ref="V68:W68"/>
    <mergeCell ref="X68:Y68"/>
    <mergeCell ref="Z68:AA68"/>
    <mergeCell ref="AB68:AC68"/>
    <mergeCell ref="AD68:AE68"/>
    <mergeCell ref="AF68:AG68"/>
    <mergeCell ref="B68:D68"/>
    <mergeCell ref="J68:K68"/>
    <mergeCell ref="L68:M68"/>
    <mergeCell ref="P68:Q68"/>
    <mergeCell ref="R68:S68"/>
    <mergeCell ref="T68:U68"/>
    <mergeCell ref="V67:W67"/>
    <mergeCell ref="X67:Y67"/>
    <mergeCell ref="Z67:AA67"/>
    <mergeCell ref="AB67:AC67"/>
    <mergeCell ref="AD67:AE67"/>
    <mergeCell ref="AF67:AG67"/>
    <mergeCell ref="B67:D67"/>
    <mergeCell ref="J67:K67"/>
    <mergeCell ref="L67:M67"/>
    <mergeCell ref="P67:Q67"/>
    <mergeCell ref="R67:S67"/>
    <mergeCell ref="T67:U67"/>
    <mergeCell ref="V66:W66"/>
    <mergeCell ref="X66:Y66"/>
    <mergeCell ref="Z66:AA66"/>
    <mergeCell ref="AB66:AC66"/>
    <mergeCell ref="AD66:AE66"/>
    <mergeCell ref="AF66:AG66"/>
    <mergeCell ref="B66:D66"/>
    <mergeCell ref="J66:K66"/>
    <mergeCell ref="L66:M66"/>
    <mergeCell ref="P66:Q66"/>
    <mergeCell ref="R66:S66"/>
    <mergeCell ref="T66:U66"/>
    <mergeCell ref="V65:W65"/>
    <mergeCell ref="X65:Y65"/>
    <mergeCell ref="Z65:AA65"/>
    <mergeCell ref="AB65:AC65"/>
    <mergeCell ref="AD65:AE65"/>
    <mergeCell ref="AF65:AG65"/>
    <mergeCell ref="B65:D65"/>
    <mergeCell ref="J65:K65"/>
    <mergeCell ref="L65:M65"/>
    <mergeCell ref="P65:Q65"/>
    <mergeCell ref="R65:S65"/>
    <mergeCell ref="T65:U65"/>
    <mergeCell ref="V64:W64"/>
    <mergeCell ref="X64:Y64"/>
    <mergeCell ref="Z64:AA64"/>
    <mergeCell ref="AB64:AC64"/>
    <mergeCell ref="AD64:AE64"/>
    <mergeCell ref="AF64:AG64"/>
    <mergeCell ref="B64:D64"/>
    <mergeCell ref="J64:K64"/>
    <mergeCell ref="L64:M64"/>
    <mergeCell ref="P64:Q64"/>
    <mergeCell ref="R64:S64"/>
    <mergeCell ref="T64:U64"/>
    <mergeCell ref="V63:W63"/>
    <mergeCell ref="X63:Y63"/>
    <mergeCell ref="Z63:AA63"/>
    <mergeCell ref="AB63:AC63"/>
    <mergeCell ref="AD63:AE63"/>
    <mergeCell ref="AF63:AG63"/>
    <mergeCell ref="B63:D63"/>
    <mergeCell ref="J63:K63"/>
    <mergeCell ref="L63:M63"/>
    <mergeCell ref="P63:Q63"/>
    <mergeCell ref="R63:S63"/>
    <mergeCell ref="T63:U63"/>
    <mergeCell ref="V62:W62"/>
    <mergeCell ref="X62:Y62"/>
    <mergeCell ref="Z62:AA62"/>
    <mergeCell ref="AB62:AC62"/>
    <mergeCell ref="AD62:AE62"/>
    <mergeCell ref="AF62:AG62"/>
    <mergeCell ref="B62:D62"/>
    <mergeCell ref="J62:K62"/>
    <mergeCell ref="L62:M62"/>
    <mergeCell ref="P62:Q62"/>
    <mergeCell ref="R62:S62"/>
    <mergeCell ref="T62:U62"/>
    <mergeCell ref="V61:W61"/>
    <mergeCell ref="X61:Y61"/>
    <mergeCell ref="Z61:AA61"/>
    <mergeCell ref="AB61:AC61"/>
    <mergeCell ref="AD61:AE61"/>
    <mergeCell ref="AF61:AG61"/>
    <mergeCell ref="B61:D61"/>
    <mergeCell ref="J61:K61"/>
    <mergeCell ref="L61:M61"/>
    <mergeCell ref="P61:Q61"/>
    <mergeCell ref="R61:S61"/>
    <mergeCell ref="T61:U61"/>
    <mergeCell ref="V60:W60"/>
    <mergeCell ref="X60:Y60"/>
    <mergeCell ref="Z60:AA60"/>
    <mergeCell ref="AB60:AC60"/>
    <mergeCell ref="AD60:AE60"/>
    <mergeCell ref="AF60:AG60"/>
    <mergeCell ref="B60:D60"/>
    <mergeCell ref="J60:K60"/>
    <mergeCell ref="L60:M60"/>
    <mergeCell ref="P60:Q60"/>
    <mergeCell ref="R60:S60"/>
    <mergeCell ref="T60:U60"/>
    <mergeCell ref="V59:W59"/>
    <mergeCell ref="X59:Y59"/>
    <mergeCell ref="Z59:AA59"/>
    <mergeCell ref="AB59:AC59"/>
    <mergeCell ref="AD59:AE59"/>
    <mergeCell ref="AF59:AG59"/>
    <mergeCell ref="B59:D59"/>
    <mergeCell ref="J59:K59"/>
    <mergeCell ref="L59:M59"/>
    <mergeCell ref="P59:Q59"/>
    <mergeCell ref="R59:S59"/>
    <mergeCell ref="T59:U59"/>
    <mergeCell ref="V58:W58"/>
    <mergeCell ref="X58:Y58"/>
    <mergeCell ref="Z58:AA58"/>
    <mergeCell ref="AB58:AC58"/>
    <mergeCell ref="AD58:AE58"/>
    <mergeCell ref="AF58:AG58"/>
    <mergeCell ref="B58:D58"/>
    <mergeCell ref="J58:K58"/>
    <mergeCell ref="L58:M58"/>
    <mergeCell ref="P58:Q58"/>
    <mergeCell ref="R58:S58"/>
    <mergeCell ref="T58:U58"/>
    <mergeCell ref="V57:W57"/>
    <mergeCell ref="X57:Y57"/>
    <mergeCell ref="Z57:AA57"/>
    <mergeCell ref="AB57:AC57"/>
    <mergeCell ref="AD57:AE57"/>
    <mergeCell ref="AF57:AG57"/>
    <mergeCell ref="B57:D57"/>
    <mergeCell ref="J57:K57"/>
    <mergeCell ref="L57:M57"/>
    <mergeCell ref="P57:Q57"/>
    <mergeCell ref="R57:S57"/>
    <mergeCell ref="T57:U57"/>
    <mergeCell ref="V56:W56"/>
    <mergeCell ref="X56:Y56"/>
    <mergeCell ref="Z56:AA56"/>
    <mergeCell ref="AB56:AC56"/>
    <mergeCell ref="AD56:AE56"/>
    <mergeCell ref="AF56:AG56"/>
    <mergeCell ref="B56:D56"/>
    <mergeCell ref="J56:K56"/>
    <mergeCell ref="L56:M56"/>
    <mergeCell ref="P56:Q56"/>
    <mergeCell ref="R56:S56"/>
    <mergeCell ref="T56:U56"/>
    <mergeCell ref="V55:W55"/>
    <mergeCell ref="X55:Y55"/>
    <mergeCell ref="Z55:AA55"/>
    <mergeCell ref="AB55:AC55"/>
    <mergeCell ref="AD55:AE55"/>
    <mergeCell ref="AF55:AG55"/>
    <mergeCell ref="B55:D55"/>
    <mergeCell ref="J55:K55"/>
    <mergeCell ref="L55:M55"/>
    <mergeCell ref="P55:Q55"/>
    <mergeCell ref="R55:S55"/>
    <mergeCell ref="T55:U55"/>
    <mergeCell ref="V54:W54"/>
    <mergeCell ref="X54:Y54"/>
    <mergeCell ref="Z54:AA54"/>
    <mergeCell ref="AB54:AC54"/>
    <mergeCell ref="AD54:AE54"/>
    <mergeCell ref="AF54:AG54"/>
    <mergeCell ref="B54:D54"/>
    <mergeCell ref="J54:K54"/>
    <mergeCell ref="L54:M54"/>
    <mergeCell ref="P54:Q54"/>
    <mergeCell ref="R54:S54"/>
    <mergeCell ref="T54:U54"/>
    <mergeCell ref="X52:Y52"/>
    <mergeCell ref="Z52:AA52"/>
    <mergeCell ref="AB52:AC52"/>
    <mergeCell ref="AD52:AE52"/>
    <mergeCell ref="AF52:AG52"/>
    <mergeCell ref="AJ52:AJ53"/>
    <mergeCell ref="L52:M52"/>
    <mergeCell ref="O52:O53"/>
    <mergeCell ref="P52:Q52"/>
    <mergeCell ref="R52:S52"/>
    <mergeCell ref="T52:U52"/>
    <mergeCell ref="V52:W52"/>
    <mergeCell ref="E52:E53"/>
    <mergeCell ref="F52:F53"/>
    <mergeCell ref="H52:H53"/>
    <mergeCell ref="I52:I53"/>
    <mergeCell ref="J52:J53"/>
    <mergeCell ref="K52:K53"/>
    <mergeCell ref="A50:AM50"/>
    <mergeCell ref="A51:A53"/>
    <mergeCell ref="B51:D51"/>
    <mergeCell ref="J51:K51"/>
    <mergeCell ref="L51:M51"/>
    <mergeCell ref="P51:AG51"/>
    <mergeCell ref="AH51:AI51"/>
    <mergeCell ref="AL51:AL53"/>
    <mergeCell ref="AM51:AM53"/>
    <mergeCell ref="B52:D53"/>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V6:W6"/>
    <mergeCell ref="X6:Y6"/>
    <mergeCell ref="Z6:AA6"/>
    <mergeCell ref="AB6:AC6"/>
    <mergeCell ref="AD6:AE6"/>
    <mergeCell ref="AF6:AG6"/>
    <mergeCell ref="B6:D6"/>
    <mergeCell ref="J6:K6"/>
    <mergeCell ref="L6:M6"/>
    <mergeCell ref="P6:Q6"/>
    <mergeCell ref="R6:S6"/>
    <mergeCell ref="T6:U6"/>
    <mergeCell ref="V5:W5"/>
    <mergeCell ref="X5:Y5"/>
    <mergeCell ref="Z5:AA5"/>
    <mergeCell ref="AB5:AC5"/>
    <mergeCell ref="AD5:AE5"/>
    <mergeCell ref="AF5:AG5"/>
    <mergeCell ref="B5:D5"/>
    <mergeCell ref="J5:K5"/>
    <mergeCell ref="L5:M5"/>
    <mergeCell ref="P5:Q5"/>
    <mergeCell ref="R5:S5"/>
    <mergeCell ref="T5:U5"/>
    <mergeCell ref="X3:Y3"/>
    <mergeCell ref="Z3:AA3"/>
    <mergeCell ref="AB3:AC3"/>
    <mergeCell ref="AD3:AE3"/>
    <mergeCell ref="AF3:AG3"/>
    <mergeCell ref="AJ3:AJ4"/>
    <mergeCell ref="L3:M3"/>
    <mergeCell ref="O3:O4"/>
    <mergeCell ref="P3:Q3"/>
    <mergeCell ref="R3:S3"/>
    <mergeCell ref="T3:U3"/>
    <mergeCell ref="V3:W3"/>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s>
  <conditionalFormatting sqref="H5:I49 H54:I104">
    <cfRule type="expression" dxfId="1473" priority="39">
      <formula>"""Cumple"" o ""No cumple"""</formula>
    </cfRule>
  </conditionalFormatting>
  <conditionalFormatting sqref="I5:I49 I54:I104">
    <cfRule type="expression" dxfId="1472" priority="37">
      <formula>$I5="No cumple"</formula>
    </cfRule>
    <cfRule type="expression" dxfId="1471" priority="38">
      <formula>$I5="Cumple"</formula>
    </cfRule>
  </conditionalFormatting>
  <conditionalFormatting sqref="H5:H49 H54:H104">
    <cfRule type="expression" dxfId="1470" priority="35">
      <formula>$H5="No cumple"</formula>
    </cfRule>
    <cfRule type="expression" dxfId="1469" priority="36">
      <formula>$H5="Cumple"</formula>
    </cfRule>
  </conditionalFormatting>
  <conditionalFormatting sqref="L5:L6">
    <cfRule type="cellIs" dxfId="1468" priority="33" operator="lessThan">
      <formula>$L$4</formula>
    </cfRule>
    <cfRule type="cellIs" dxfId="1467" priority="34" operator="greaterThanOrEqual">
      <formula>$L$4</formula>
    </cfRule>
  </conditionalFormatting>
  <conditionalFormatting sqref="J5:K49 J54:K104">
    <cfRule type="cellIs" dxfId="1466" priority="31" operator="notBetween">
      <formula>$J$3</formula>
      <formula>$K$3</formula>
    </cfRule>
    <cfRule type="cellIs" dxfId="1465" priority="32" operator="between">
      <formula>$J$3</formula>
      <formula>$K$3</formula>
    </cfRule>
  </conditionalFormatting>
  <conditionalFormatting sqref="P5:Q49 P54:Q104">
    <cfRule type="cellIs" dxfId="1464" priority="29" operator="notBetween">
      <formula>$P$4</formula>
      <formula>$Q$4</formula>
    </cfRule>
    <cfRule type="cellIs" dxfId="1463" priority="30" operator="between">
      <formula>$P$4</formula>
      <formula>$Q$4</formula>
    </cfRule>
  </conditionalFormatting>
  <conditionalFormatting sqref="R5:S49 R54:S104">
    <cfRule type="cellIs" dxfId="1462" priority="27" operator="notBetween">
      <formula>$R$4</formula>
      <formula>$S$4</formula>
    </cfRule>
    <cfRule type="cellIs" dxfId="1461" priority="28" operator="between">
      <formula>$R$4</formula>
      <formula>$S$4</formula>
    </cfRule>
  </conditionalFormatting>
  <conditionalFormatting sqref="T5:U49 T54:U104">
    <cfRule type="cellIs" dxfId="1460" priority="25" operator="notBetween">
      <formula>$T$4</formula>
      <formula>$U$4</formula>
    </cfRule>
    <cfRule type="cellIs" dxfId="1459" priority="26" operator="between">
      <formula>$T$4</formula>
      <formula>$U$4</formula>
    </cfRule>
  </conditionalFormatting>
  <conditionalFormatting sqref="V5:W49 V54:W104">
    <cfRule type="cellIs" dxfId="1458" priority="23" operator="notBetween">
      <formula>$V$4</formula>
      <formula>$W$4</formula>
    </cfRule>
    <cfRule type="cellIs" dxfId="1457" priority="24" operator="between">
      <formula>$V$4</formula>
      <formula>$W$4</formula>
    </cfRule>
  </conditionalFormatting>
  <conditionalFormatting sqref="X5:Y49 X54:Y104">
    <cfRule type="cellIs" dxfId="1456" priority="21" operator="notBetween">
      <formula>$X$4</formula>
      <formula>$Y$4</formula>
    </cfRule>
    <cfRule type="cellIs" dxfId="1455" priority="22" operator="between">
      <formula>$X$4</formula>
      <formula>$Y$4</formula>
    </cfRule>
  </conditionalFormatting>
  <conditionalFormatting sqref="Z5:AG49 Z54:AG104">
    <cfRule type="cellIs" dxfId="1454" priority="19" operator="notBetween">
      <formula>$Z$4</formula>
      <formula>$AA$4</formula>
    </cfRule>
    <cfRule type="cellIs" dxfId="1453" priority="20" operator="between">
      <formula>$Z$4</formula>
      <formula>$AA$4</formula>
    </cfRule>
  </conditionalFormatting>
  <conditionalFormatting sqref="AK5:AK49 AK54:AK104">
    <cfRule type="cellIs" dxfId="1452" priority="17" operator="lessThanOrEqual">
      <formula>$AK$4</formula>
    </cfRule>
    <cfRule type="cellIs" dxfId="1451" priority="18" operator="greaterThan">
      <formula>$AK$4</formula>
    </cfRule>
  </conditionalFormatting>
  <conditionalFormatting sqref="L7:L49 L54:L104">
    <cfRule type="cellIs" dxfId="1450" priority="15" operator="lessThan">
      <formula>$L$4</formula>
    </cfRule>
    <cfRule type="cellIs" dxfId="1449" priority="16" operator="greaterThanOrEqual">
      <formula>$L$4</formula>
    </cfRule>
  </conditionalFormatting>
  <conditionalFormatting sqref="G5:G49">
    <cfRule type="cellIs" dxfId="1448" priority="13" operator="lessThan">
      <formula>$G$4</formula>
    </cfRule>
    <cfRule type="cellIs" dxfId="1447" priority="14" operator="greaterThanOrEqual">
      <formula>$G$4</formula>
    </cfRule>
  </conditionalFormatting>
  <conditionalFormatting sqref="AH5:AI49 AH54:AI104">
    <cfRule type="cellIs" dxfId="1446" priority="11" operator="greaterThan">
      <formula>$AH$4</formula>
    </cfRule>
    <cfRule type="cellIs" dxfId="1445" priority="12" operator="lessThanOrEqual">
      <formula>$AH$4</formula>
    </cfRule>
  </conditionalFormatting>
  <conditionalFormatting sqref="AI5:AI49 AI54:AI104">
    <cfRule type="cellIs" dxfId="1444" priority="9" operator="greaterThan">
      <formula>$AI$4</formula>
    </cfRule>
    <cfRule type="cellIs" dxfId="1443" priority="10" operator="lessThanOrEqual">
      <formula>$AI$4</formula>
    </cfRule>
  </conditionalFormatting>
  <conditionalFormatting sqref="AJ5:AJ49 AJ54:AJ104">
    <cfRule type="expression" dxfId="1442" priority="7">
      <formula>$AJ5="No cumple"</formula>
    </cfRule>
    <cfRule type="expression" dxfId="1441" priority="8">
      <formula>$AJ5="Cumple"</formula>
    </cfRule>
  </conditionalFormatting>
  <conditionalFormatting sqref="G54:G104">
    <cfRule type="cellIs" dxfId="1440" priority="5" operator="lessThan">
      <formula>$G$53</formula>
    </cfRule>
    <cfRule type="cellIs" dxfId="1439" priority="6" operator="greaterThanOrEqual">
      <formula>$G$53</formula>
    </cfRule>
  </conditionalFormatting>
  <conditionalFormatting sqref="N54:N104">
    <cfRule type="cellIs" dxfId="1438" priority="3" operator="lessThanOrEqual">
      <formula>$N$53</formula>
    </cfRule>
    <cfRule type="cellIs" dxfId="1437" priority="4" operator="greaterThan">
      <formula>$N$53</formula>
    </cfRule>
  </conditionalFormatting>
  <conditionalFormatting sqref="N5:N49">
    <cfRule type="cellIs" dxfId="1436" priority="1" operator="greaterThan">
      <formula>$N$4</formula>
    </cfRule>
    <cfRule type="cellIs" dxfId="1435" priority="2" operator="lessThanOrEqual">
      <formula>$N$4</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 B52:D53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1"/>
  <dimension ref="A1:AS49"/>
  <sheetViews>
    <sheetView zoomScaleNormal="100" workbookViewId="0">
      <selection activeCell="B3" sqref="B3:D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244</v>
      </c>
      <c r="C3" s="99"/>
      <c r="D3" s="100"/>
      <c r="E3" s="118" t="s">
        <v>221</v>
      </c>
      <c r="F3" s="107" t="str">
        <f>VLOOKUP(B3,ESPECIFICACIONES[],2,FALSE)</f>
        <v>PEBD</v>
      </c>
      <c r="G3" s="74" t="str">
        <f>VLOOKUP(B3,ESPECIFICACIONES[],3,FALSE)</f>
        <v>No menor a 500 ml</v>
      </c>
      <c r="H3" s="107" t="str">
        <f>VLOOKUP(B3,ESPECIFICACIONES[],5,FALSE)</f>
        <v>El contenido y el envase primario no presenta huellas de coloración</v>
      </c>
      <c r="I3" s="107" t="str">
        <f>VLOOKUP(B3,ESPECIFICACIONES[],4,FALSE)</f>
        <v>Solución límpida y ligeramente amarilla</v>
      </c>
      <c r="J3" s="120">
        <f>VLOOKUP(B3,ESPECIFICACIONES[],6,FALSE)</f>
        <v>3.2</v>
      </c>
      <c r="K3" s="120">
        <f>VLOOKUP(B3,ESPECIFICACIONES[],7,FALSE)</f>
        <v>6.5</v>
      </c>
      <c r="L3" s="109" t="str">
        <f>VLOOKUP(B3,ESPECIFICACIONES[],8,FALSE)</f>
        <v>NA</v>
      </c>
      <c r="M3" s="110" t="str">
        <f>VLOOKUP(B3,ESPECIFICACIONES[],9,FALSE)</f>
        <v>Limite de 5-hidroximetilfurfural y sustancias relacionadas</v>
      </c>
      <c r="N3" s="63" t="str">
        <f>VLOOKUP(B3,ESPECIFICACIONES[],10,FALSE)</f>
        <v>No más de 0,25</v>
      </c>
      <c r="O3" s="107" t="str">
        <f>VLOOKUP(B3,ESPECIFICACIONES[],11,FALSE)</f>
        <v>NA</v>
      </c>
      <c r="P3" s="104" t="str">
        <f>VLOOKUP(B3,ESPECIFICACIONES[],12,FALSE)</f>
        <v>% Glucosa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10 UE/g</v>
      </c>
      <c r="AL3" s="95"/>
      <c r="AM3" s="97"/>
    </row>
    <row r="4" spans="1:45" s="49" customFormat="1" ht="27" customHeight="1" x14ac:dyDescent="0.25">
      <c r="A4" s="87"/>
      <c r="B4" s="101"/>
      <c r="C4" s="102"/>
      <c r="D4" s="103"/>
      <c r="E4" s="119"/>
      <c r="F4" s="108"/>
      <c r="G4" s="62">
        <v>1000</v>
      </c>
      <c r="H4" s="108"/>
      <c r="I4" s="108"/>
      <c r="J4" s="120"/>
      <c r="K4" s="120"/>
      <c r="L4" s="63" t="s">
        <v>8</v>
      </c>
      <c r="M4" s="63" t="s">
        <v>8</v>
      </c>
      <c r="N4" s="63">
        <v>0.25</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Solución de Glucosa al 50% </v>
      </c>
      <c r="C5" s="121"/>
      <c r="D5" s="121"/>
      <c r="E5" s="65"/>
      <c r="F5" s="65"/>
      <c r="G5" s="65" t="s">
        <v>8</v>
      </c>
      <c r="H5" s="65" t="s">
        <v>8</v>
      </c>
      <c r="I5" s="65" t="s">
        <v>8</v>
      </c>
      <c r="J5" s="114" t="s">
        <v>8</v>
      </c>
      <c r="K5" s="115"/>
      <c r="L5" s="111" t="s">
        <v>8</v>
      </c>
      <c r="M5" s="113"/>
      <c r="N5" s="71" t="s">
        <v>8</v>
      </c>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Solución de Glucosa al 50% </v>
      </c>
      <c r="C6" s="112"/>
      <c r="D6" s="113"/>
      <c r="E6" s="65"/>
      <c r="F6" s="65"/>
      <c r="G6" s="65"/>
      <c r="H6" s="65"/>
      <c r="I6" s="65" t="s">
        <v>8</v>
      </c>
      <c r="J6" s="114"/>
      <c r="K6" s="115"/>
      <c r="L6" s="114"/>
      <c r="M6" s="115"/>
      <c r="N6" s="71"/>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Solución de Glucosa al 50% </v>
      </c>
      <c r="C7" s="112"/>
      <c r="D7" s="113"/>
      <c r="E7" s="65"/>
      <c r="F7" s="65"/>
      <c r="G7" s="65"/>
      <c r="H7" s="65"/>
      <c r="I7" s="65" t="s">
        <v>8</v>
      </c>
      <c r="J7" s="114"/>
      <c r="K7" s="115"/>
      <c r="L7" s="114"/>
      <c r="M7" s="115"/>
      <c r="N7" s="71"/>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Solución de Glucosa al 50% </v>
      </c>
      <c r="C8" s="112"/>
      <c r="D8" s="113"/>
      <c r="E8" s="65"/>
      <c r="F8" s="65"/>
      <c r="G8" s="65"/>
      <c r="H8" s="65"/>
      <c r="I8" s="65" t="s">
        <v>8</v>
      </c>
      <c r="J8" s="114"/>
      <c r="K8" s="115"/>
      <c r="L8" s="114"/>
      <c r="M8" s="115"/>
      <c r="N8" s="71"/>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Solución de Glucosa al 50% </v>
      </c>
      <c r="C9" s="112"/>
      <c r="D9" s="113"/>
      <c r="E9" s="65"/>
      <c r="F9" s="65"/>
      <c r="G9" s="65"/>
      <c r="H9" s="65"/>
      <c r="I9" s="65" t="s">
        <v>8</v>
      </c>
      <c r="J9" s="114"/>
      <c r="K9" s="115"/>
      <c r="L9" s="114"/>
      <c r="M9" s="115"/>
      <c r="N9" s="71"/>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Solución de Glucosa al 50% </v>
      </c>
      <c r="C10" s="112"/>
      <c r="D10" s="113"/>
      <c r="E10" s="65"/>
      <c r="F10" s="65"/>
      <c r="G10" s="65"/>
      <c r="H10" s="65"/>
      <c r="I10" s="65" t="s">
        <v>8</v>
      </c>
      <c r="J10" s="114"/>
      <c r="K10" s="115"/>
      <c r="L10" s="114"/>
      <c r="M10" s="115"/>
      <c r="N10" s="71"/>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Solución de Glucosa al 50% </v>
      </c>
      <c r="C11" s="112"/>
      <c r="D11" s="113"/>
      <c r="E11" s="65"/>
      <c r="F11" s="65"/>
      <c r="G11" s="65"/>
      <c r="H11" s="65"/>
      <c r="I11" s="65" t="s">
        <v>8</v>
      </c>
      <c r="J11" s="114"/>
      <c r="K11" s="115"/>
      <c r="L11" s="114"/>
      <c r="M11" s="115"/>
      <c r="N11" s="71"/>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Solución de Glucosa al 50% </v>
      </c>
      <c r="C12" s="112"/>
      <c r="D12" s="113"/>
      <c r="E12" s="65"/>
      <c r="F12" s="65"/>
      <c r="G12" s="65"/>
      <c r="H12" s="65"/>
      <c r="I12" s="65" t="s">
        <v>8</v>
      </c>
      <c r="J12" s="114"/>
      <c r="K12" s="115"/>
      <c r="L12" s="114"/>
      <c r="M12" s="115"/>
      <c r="N12" s="71"/>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Solución de Glucosa al 50% </v>
      </c>
      <c r="C13" s="112"/>
      <c r="D13" s="113"/>
      <c r="E13" s="65"/>
      <c r="F13" s="65"/>
      <c r="G13" s="65"/>
      <c r="H13" s="65"/>
      <c r="I13" s="65" t="s">
        <v>8</v>
      </c>
      <c r="J13" s="114"/>
      <c r="K13" s="115"/>
      <c r="L13" s="114"/>
      <c r="M13" s="115"/>
      <c r="N13" s="71"/>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Solución de Glucosa al 50% </v>
      </c>
      <c r="C14" s="112"/>
      <c r="D14" s="113"/>
      <c r="E14" s="65"/>
      <c r="F14" s="65"/>
      <c r="G14" s="65"/>
      <c r="H14" s="65"/>
      <c r="I14" s="65" t="s">
        <v>8</v>
      </c>
      <c r="J14" s="114"/>
      <c r="K14" s="115"/>
      <c r="L14" s="114"/>
      <c r="M14" s="115"/>
      <c r="N14" s="71"/>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Solución de Glucosa al 50% </v>
      </c>
      <c r="C15" s="125"/>
      <c r="D15" s="126"/>
      <c r="E15" s="28"/>
      <c r="F15" s="28"/>
      <c r="G15" s="28"/>
      <c r="H15" s="28"/>
      <c r="I15" s="28" t="s">
        <v>8</v>
      </c>
      <c r="J15" s="127"/>
      <c r="K15" s="128"/>
      <c r="L15" s="114"/>
      <c r="M15" s="115"/>
      <c r="N15" s="72"/>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Solución de Glucosa al 50% </v>
      </c>
      <c r="C16" s="112"/>
      <c r="D16" s="113"/>
      <c r="E16" s="65"/>
      <c r="F16" s="65"/>
      <c r="G16" s="65"/>
      <c r="H16" s="65"/>
      <c r="I16" s="65" t="s">
        <v>8</v>
      </c>
      <c r="J16" s="114"/>
      <c r="K16" s="115"/>
      <c r="L16" s="114"/>
      <c r="M16" s="115"/>
      <c r="N16" s="71"/>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Solución de Glucosa al 50% </v>
      </c>
      <c r="C17" s="112"/>
      <c r="D17" s="113"/>
      <c r="E17" s="65"/>
      <c r="F17" s="65"/>
      <c r="G17" s="65"/>
      <c r="H17" s="65"/>
      <c r="I17" s="65" t="s">
        <v>8</v>
      </c>
      <c r="J17" s="114"/>
      <c r="K17" s="115"/>
      <c r="L17" s="114"/>
      <c r="M17" s="115"/>
      <c r="N17" s="71"/>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Solución de Glucosa al 50% </v>
      </c>
      <c r="C18" s="112"/>
      <c r="D18" s="113"/>
      <c r="E18" s="65"/>
      <c r="F18" s="65"/>
      <c r="G18" s="65"/>
      <c r="H18" s="65"/>
      <c r="I18" s="65" t="s">
        <v>8</v>
      </c>
      <c r="J18" s="114"/>
      <c r="K18" s="115"/>
      <c r="L18" s="114"/>
      <c r="M18" s="115"/>
      <c r="N18" s="71"/>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Solución de Glucosa al 50% </v>
      </c>
      <c r="C19" s="112"/>
      <c r="D19" s="113"/>
      <c r="E19" s="65"/>
      <c r="F19" s="65"/>
      <c r="G19" s="65"/>
      <c r="H19" s="65"/>
      <c r="I19" s="65" t="s">
        <v>8</v>
      </c>
      <c r="J19" s="114"/>
      <c r="K19" s="115"/>
      <c r="L19" s="114"/>
      <c r="M19" s="115"/>
      <c r="N19" s="71"/>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Solución de Glucosa al 50% </v>
      </c>
      <c r="C20" s="112"/>
      <c r="D20" s="113"/>
      <c r="E20" s="65"/>
      <c r="F20" s="65"/>
      <c r="G20" s="65"/>
      <c r="H20" s="65"/>
      <c r="I20" s="65" t="s">
        <v>8</v>
      </c>
      <c r="J20" s="114"/>
      <c r="K20" s="115"/>
      <c r="L20" s="114"/>
      <c r="M20" s="115"/>
      <c r="N20" s="71"/>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Solución de Glucosa al 50% </v>
      </c>
      <c r="C21" s="112"/>
      <c r="D21" s="113"/>
      <c r="E21" s="65"/>
      <c r="F21" s="65"/>
      <c r="G21" s="65"/>
      <c r="H21" s="65"/>
      <c r="I21" s="65" t="s">
        <v>8</v>
      </c>
      <c r="J21" s="114"/>
      <c r="K21" s="115"/>
      <c r="L21" s="114"/>
      <c r="M21" s="115"/>
      <c r="N21" s="71"/>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Solución de Glucosa al 50% </v>
      </c>
      <c r="C22" s="112"/>
      <c r="D22" s="113"/>
      <c r="E22" s="65"/>
      <c r="F22" s="65"/>
      <c r="G22" s="65"/>
      <c r="H22" s="65"/>
      <c r="I22" s="65" t="s">
        <v>8</v>
      </c>
      <c r="J22" s="114"/>
      <c r="K22" s="115"/>
      <c r="L22" s="114"/>
      <c r="M22" s="115"/>
      <c r="N22" s="71"/>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Solución de Glucosa al 50% </v>
      </c>
      <c r="C23" s="112"/>
      <c r="D23" s="113"/>
      <c r="E23" s="65"/>
      <c r="F23" s="65"/>
      <c r="G23" s="65"/>
      <c r="H23" s="65"/>
      <c r="I23" s="65" t="s">
        <v>8</v>
      </c>
      <c r="J23" s="114"/>
      <c r="K23" s="115"/>
      <c r="L23" s="114"/>
      <c r="M23" s="115"/>
      <c r="N23" s="71"/>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Solución de Glucosa al 50% </v>
      </c>
      <c r="C24" s="112"/>
      <c r="D24" s="113"/>
      <c r="E24" s="65"/>
      <c r="F24" s="65"/>
      <c r="G24" s="65"/>
      <c r="H24" s="65"/>
      <c r="I24" s="65" t="s">
        <v>8</v>
      </c>
      <c r="J24" s="114"/>
      <c r="K24" s="115"/>
      <c r="L24" s="114"/>
      <c r="M24" s="115"/>
      <c r="N24" s="71"/>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Solución de Glucosa al 50% </v>
      </c>
      <c r="C25" s="112"/>
      <c r="D25" s="113"/>
      <c r="E25" s="65"/>
      <c r="F25" s="65"/>
      <c r="G25" s="65"/>
      <c r="H25" s="65"/>
      <c r="I25" s="65" t="s">
        <v>8</v>
      </c>
      <c r="J25" s="114"/>
      <c r="K25" s="115"/>
      <c r="L25" s="114"/>
      <c r="M25" s="115"/>
      <c r="N25" s="71"/>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Solución de Glucosa al 50% </v>
      </c>
      <c r="C26" s="112"/>
      <c r="D26" s="113"/>
      <c r="E26" s="65"/>
      <c r="F26" s="65"/>
      <c r="G26" s="65"/>
      <c r="H26" s="65"/>
      <c r="I26" s="65" t="s">
        <v>8</v>
      </c>
      <c r="J26" s="114"/>
      <c r="K26" s="115"/>
      <c r="L26" s="114"/>
      <c r="M26" s="115"/>
      <c r="N26" s="71"/>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Solución de Glucosa al 50% </v>
      </c>
      <c r="C27" s="112"/>
      <c r="D27" s="113"/>
      <c r="E27" s="65"/>
      <c r="F27" s="65"/>
      <c r="G27" s="65"/>
      <c r="H27" s="65"/>
      <c r="I27" s="65" t="s">
        <v>8</v>
      </c>
      <c r="J27" s="114"/>
      <c r="K27" s="115"/>
      <c r="L27" s="114"/>
      <c r="M27" s="115"/>
      <c r="N27" s="71"/>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Solución de Glucosa al 50% </v>
      </c>
      <c r="C28" s="112"/>
      <c r="D28" s="113"/>
      <c r="E28" s="65"/>
      <c r="F28" s="65"/>
      <c r="G28" s="65"/>
      <c r="H28" s="65"/>
      <c r="I28" s="65" t="s">
        <v>8</v>
      </c>
      <c r="J28" s="114"/>
      <c r="K28" s="115"/>
      <c r="L28" s="114"/>
      <c r="M28" s="115"/>
      <c r="N28" s="71"/>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Solución de Glucosa al 50% </v>
      </c>
      <c r="C29" s="112"/>
      <c r="D29" s="113"/>
      <c r="E29" s="65"/>
      <c r="F29" s="65"/>
      <c r="G29" s="65"/>
      <c r="H29" s="65"/>
      <c r="I29" s="65" t="s">
        <v>8</v>
      </c>
      <c r="J29" s="114"/>
      <c r="K29" s="115"/>
      <c r="L29" s="114"/>
      <c r="M29" s="115"/>
      <c r="N29" s="71"/>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Solución de Glucosa al 50% </v>
      </c>
      <c r="C30" s="112"/>
      <c r="D30" s="113"/>
      <c r="E30" s="65"/>
      <c r="F30" s="65"/>
      <c r="G30" s="65"/>
      <c r="H30" s="65"/>
      <c r="I30" s="65" t="s">
        <v>8</v>
      </c>
      <c r="J30" s="114"/>
      <c r="K30" s="115"/>
      <c r="L30" s="114"/>
      <c r="M30" s="115"/>
      <c r="N30" s="71"/>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Solución de Glucosa al 50% </v>
      </c>
      <c r="C31" s="112"/>
      <c r="D31" s="113"/>
      <c r="E31" s="65"/>
      <c r="F31" s="65"/>
      <c r="G31" s="65"/>
      <c r="H31" s="65"/>
      <c r="I31" s="65" t="s">
        <v>8</v>
      </c>
      <c r="J31" s="114"/>
      <c r="K31" s="115"/>
      <c r="L31" s="114"/>
      <c r="M31" s="115"/>
      <c r="N31" s="71"/>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Solución de Glucosa al 50% </v>
      </c>
      <c r="C32" s="112"/>
      <c r="D32" s="113"/>
      <c r="E32" s="65"/>
      <c r="F32" s="65"/>
      <c r="G32" s="65"/>
      <c r="H32" s="65"/>
      <c r="I32" s="65" t="s">
        <v>8</v>
      </c>
      <c r="J32" s="114"/>
      <c r="K32" s="115"/>
      <c r="L32" s="114"/>
      <c r="M32" s="115"/>
      <c r="N32" s="71"/>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Solución de Glucosa al 50% </v>
      </c>
      <c r="C33" s="112"/>
      <c r="D33" s="113"/>
      <c r="E33" s="65"/>
      <c r="F33" s="65"/>
      <c r="G33" s="65"/>
      <c r="H33" s="65"/>
      <c r="I33" s="65" t="s">
        <v>8</v>
      </c>
      <c r="J33" s="114"/>
      <c r="K33" s="115"/>
      <c r="L33" s="114"/>
      <c r="M33" s="115"/>
      <c r="N33" s="71"/>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Solución de Glucosa al 50% </v>
      </c>
      <c r="C34" s="112"/>
      <c r="D34" s="113"/>
      <c r="E34" s="65"/>
      <c r="F34" s="65"/>
      <c r="G34" s="65"/>
      <c r="H34" s="65"/>
      <c r="I34" s="65" t="s">
        <v>8</v>
      </c>
      <c r="J34" s="114"/>
      <c r="K34" s="115"/>
      <c r="L34" s="114"/>
      <c r="M34" s="115"/>
      <c r="N34" s="71"/>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Solución de Glucosa al 50% </v>
      </c>
      <c r="C35" s="112"/>
      <c r="D35" s="113"/>
      <c r="E35" s="65"/>
      <c r="F35" s="65"/>
      <c r="G35" s="65"/>
      <c r="H35" s="65"/>
      <c r="I35" s="65" t="s">
        <v>8</v>
      </c>
      <c r="J35" s="114"/>
      <c r="K35" s="115"/>
      <c r="L35" s="114"/>
      <c r="M35" s="115"/>
      <c r="N35" s="71"/>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Solución de Glucosa al 50% </v>
      </c>
      <c r="C36" s="112"/>
      <c r="D36" s="113"/>
      <c r="E36" s="65"/>
      <c r="F36" s="65"/>
      <c r="G36" s="65"/>
      <c r="H36" s="65"/>
      <c r="I36" s="65" t="s">
        <v>8</v>
      </c>
      <c r="J36" s="114"/>
      <c r="K36" s="115"/>
      <c r="L36" s="114"/>
      <c r="M36" s="115"/>
      <c r="N36" s="71"/>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Solución de Glucosa al 50% </v>
      </c>
      <c r="C37" s="112"/>
      <c r="D37" s="113"/>
      <c r="E37" s="65"/>
      <c r="F37" s="65"/>
      <c r="G37" s="65"/>
      <c r="H37" s="65"/>
      <c r="I37" s="65" t="s">
        <v>8</v>
      </c>
      <c r="J37" s="114"/>
      <c r="K37" s="115"/>
      <c r="L37" s="114"/>
      <c r="M37" s="115"/>
      <c r="N37" s="71"/>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Solución de Glucosa al 50% </v>
      </c>
      <c r="C38" s="112"/>
      <c r="D38" s="113"/>
      <c r="E38" s="65"/>
      <c r="F38" s="65"/>
      <c r="G38" s="65"/>
      <c r="H38" s="65"/>
      <c r="I38" s="65" t="s">
        <v>8</v>
      </c>
      <c r="J38" s="114"/>
      <c r="K38" s="115"/>
      <c r="L38" s="114"/>
      <c r="M38" s="115"/>
      <c r="N38" s="71"/>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Solución de Glucosa al 50% </v>
      </c>
      <c r="C39" s="112"/>
      <c r="D39" s="113"/>
      <c r="E39" s="65"/>
      <c r="F39" s="65"/>
      <c r="G39" s="65"/>
      <c r="H39" s="65"/>
      <c r="I39" s="65" t="s">
        <v>8</v>
      </c>
      <c r="J39" s="114"/>
      <c r="K39" s="115"/>
      <c r="L39" s="114"/>
      <c r="M39" s="115"/>
      <c r="N39" s="71"/>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Solución de Glucosa al 50% </v>
      </c>
      <c r="C40" s="112"/>
      <c r="D40" s="113"/>
      <c r="E40" s="65"/>
      <c r="F40" s="65"/>
      <c r="G40" s="65"/>
      <c r="H40" s="65"/>
      <c r="I40" s="65" t="s">
        <v>8</v>
      </c>
      <c r="J40" s="114"/>
      <c r="K40" s="115"/>
      <c r="L40" s="114"/>
      <c r="M40" s="115"/>
      <c r="N40" s="71"/>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Solución de Glucosa al 50% </v>
      </c>
      <c r="C41" s="112"/>
      <c r="D41" s="113"/>
      <c r="E41" s="65"/>
      <c r="F41" s="65"/>
      <c r="G41" s="65"/>
      <c r="H41" s="65"/>
      <c r="I41" s="65" t="s">
        <v>8</v>
      </c>
      <c r="J41" s="114"/>
      <c r="K41" s="115"/>
      <c r="L41" s="114"/>
      <c r="M41" s="115"/>
      <c r="N41" s="71"/>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Solución de Glucosa al 50% </v>
      </c>
      <c r="C42" s="112"/>
      <c r="D42" s="113"/>
      <c r="E42" s="65"/>
      <c r="F42" s="65"/>
      <c r="G42" s="65"/>
      <c r="H42" s="65"/>
      <c r="I42" s="65" t="s">
        <v>8</v>
      </c>
      <c r="J42" s="114"/>
      <c r="K42" s="115"/>
      <c r="L42" s="114"/>
      <c r="M42" s="115"/>
      <c r="N42" s="71"/>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Solución de Glucosa al 50% </v>
      </c>
      <c r="C43" s="112"/>
      <c r="D43" s="113"/>
      <c r="E43" s="65"/>
      <c r="F43" s="65"/>
      <c r="G43" s="65"/>
      <c r="H43" s="65"/>
      <c r="I43" s="65" t="s">
        <v>8</v>
      </c>
      <c r="J43" s="114"/>
      <c r="K43" s="115"/>
      <c r="L43" s="114"/>
      <c r="M43" s="115"/>
      <c r="N43" s="71"/>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Solución de Glucosa al 50% </v>
      </c>
      <c r="C44" s="112"/>
      <c r="D44" s="113"/>
      <c r="E44" s="65"/>
      <c r="F44" s="65"/>
      <c r="G44" s="65"/>
      <c r="H44" s="65"/>
      <c r="I44" s="65" t="s">
        <v>8</v>
      </c>
      <c r="J44" s="114"/>
      <c r="K44" s="115"/>
      <c r="L44" s="114"/>
      <c r="M44" s="115"/>
      <c r="N44" s="71"/>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Solución de Glucosa al 50% </v>
      </c>
      <c r="C45" s="112"/>
      <c r="D45" s="113"/>
      <c r="E45" s="65"/>
      <c r="F45" s="65"/>
      <c r="G45" s="65"/>
      <c r="H45" s="65"/>
      <c r="I45" s="65" t="s">
        <v>8</v>
      </c>
      <c r="J45" s="114"/>
      <c r="K45" s="115"/>
      <c r="L45" s="114"/>
      <c r="M45" s="115"/>
      <c r="N45" s="71"/>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Solución de Glucosa al 50% </v>
      </c>
      <c r="C46" s="112"/>
      <c r="D46" s="113"/>
      <c r="E46" s="65"/>
      <c r="F46" s="65"/>
      <c r="G46" s="65"/>
      <c r="H46" s="65"/>
      <c r="I46" s="65" t="s">
        <v>8</v>
      </c>
      <c r="J46" s="114"/>
      <c r="K46" s="115"/>
      <c r="L46" s="114"/>
      <c r="M46" s="115"/>
      <c r="N46" s="71"/>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Solución de Glucosa al 50% </v>
      </c>
      <c r="C47" s="112"/>
      <c r="D47" s="113"/>
      <c r="E47" s="65"/>
      <c r="F47" s="65"/>
      <c r="G47" s="65"/>
      <c r="H47" s="65"/>
      <c r="I47" s="65" t="s">
        <v>8</v>
      </c>
      <c r="J47" s="114"/>
      <c r="K47" s="115"/>
      <c r="L47" s="114"/>
      <c r="M47" s="115"/>
      <c r="N47" s="71"/>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Solución de Glucosa al 50% </v>
      </c>
      <c r="C48" s="112"/>
      <c r="D48" s="113"/>
      <c r="E48" s="65"/>
      <c r="F48" s="65"/>
      <c r="G48" s="65"/>
      <c r="H48" s="65"/>
      <c r="I48" s="65" t="s">
        <v>8</v>
      </c>
      <c r="J48" s="114"/>
      <c r="K48" s="115"/>
      <c r="L48" s="114"/>
      <c r="M48" s="115"/>
      <c r="N48" s="71"/>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Solución de Glucosa al 50% </v>
      </c>
      <c r="C49" s="112"/>
      <c r="D49" s="113"/>
      <c r="E49" s="65"/>
      <c r="F49" s="65"/>
      <c r="G49" s="65"/>
      <c r="H49" s="65"/>
      <c r="I49" s="65" t="s">
        <v>8</v>
      </c>
      <c r="J49" s="114"/>
      <c r="K49" s="115"/>
      <c r="L49" s="114"/>
      <c r="M49" s="115"/>
      <c r="N49" s="71"/>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434" priority="39">
      <formula>"""Cumple"" o ""No cumple"""</formula>
    </cfRule>
  </conditionalFormatting>
  <conditionalFormatting sqref="I5:I49">
    <cfRule type="expression" dxfId="1433" priority="37">
      <formula>$I5="No cumple"</formula>
    </cfRule>
    <cfRule type="expression" dxfId="1432" priority="38">
      <formula>$I5="Cumple"</formula>
    </cfRule>
  </conditionalFormatting>
  <conditionalFormatting sqref="H5:H49">
    <cfRule type="expression" dxfId="1431" priority="35">
      <formula>$H5="No cumple"</formula>
    </cfRule>
    <cfRule type="expression" dxfId="1430" priority="36">
      <formula>$H5="Cumple"</formula>
    </cfRule>
  </conditionalFormatting>
  <conditionalFormatting sqref="L5:L6">
    <cfRule type="cellIs" dxfId="1429" priority="33" operator="lessThan">
      <formula>$L$4</formula>
    </cfRule>
    <cfRule type="cellIs" dxfId="1428" priority="34" operator="greaterThanOrEqual">
      <formula>$L$4</formula>
    </cfRule>
  </conditionalFormatting>
  <conditionalFormatting sqref="J5:K49">
    <cfRule type="cellIs" dxfId="1427" priority="31" operator="notBetween">
      <formula>$J$3</formula>
      <formula>$K$3</formula>
    </cfRule>
    <cfRule type="cellIs" dxfId="1426" priority="32" operator="between">
      <formula>$J$3</formula>
      <formula>$K$3</formula>
    </cfRule>
  </conditionalFormatting>
  <conditionalFormatting sqref="P5:Q49">
    <cfRule type="cellIs" dxfId="1425" priority="29" operator="notBetween">
      <formula>$P$4</formula>
      <formula>$Q$4</formula>
    </cfRule>
    <cfRule type="cellIs" dxfId="1424" priority="30" operator="between">
      <formula>$P$4</formula>
      <formula>$Q$4</formula>
    </cfRule>
  </conditionalFormatting>
  <conditionalFormatting sqref="R5:S49">
    <cfRule type="cellIs" dxfId="1423" priority="27" operator="notBetween">
      <formula>$R$4</formula>
      <formula>$S$4</formula>
    </cfRule>
    <cfRule type="cellIs" dxfId="1422" priority="28" operator="between">
      <formula>$R$4</formula>
      <formula>$S$4</formula>
    </cfRule>
  </conditionalFormatting>
  <conditionalFormatting sqref="T5:U49">
    <cfRule type="cellIs" dxfId="1421" priority="25" operator="notBetween">
      <formula>$T$4</formula>
      <formula>$U$4</formula>
    </cfRule>
    <cfRule type="cellIs" dxfId="1420" priority="26" operator="between">
      <formula>$T$4</formula>
      <formula>$U$4</formula>
    </cfRule>
  </conditionalFormatting>
  <conditionalFormatting sqref="V5:W49">
    <cfRule type="cellIs" dxfId="1419" priority="23" operator="notBetween">
      <formula>$V$4</formula>
      <formula>$W$4</formula>
    </cfRule>
    <cfRule type="cellIs" dxfId="1418" priority="24" operator="between">
      <formula>$V$4</formula>
      <formula>$W$4</formula>
    </cfRule>
  </conditionalFormatting>
  <conditionalFormatting sqref="X5:Y49">
    <cfRule type="cellIs" dxfId="1417" priority="21" operator="notBetween">
      <formula>$X$4</formula>
      <formula>$Y$4</formula>
    </cfRule>
    <cfRule type="cellIs" dxfId="1416" priority="22" operator="between">
      <formula>$X$4</formula>
      <formula>$Y$4</formula>
    </cfRule>
  </conditionalFormatting>
  <conditionalFormatting sqref="Z5:AG49">
    <cfRule type="cellIs" dxfId="1415" priority="19" operator="notBetween">
      <formula>$Z$4</formula>
      <formula>$AA$4</formula>
    </cfRule>
    <cfRule type="cellIs" dxfId="1414" priority="20" operator="between">
      <formula>$Z$4</formula>
      <formula>$AA$4</formula>
    </cfRule>
  </conditionalFormatting>
  <conditionalFormatting sqref="AK5:AK49">
    <cfRule type="cellIs" dxfId="1413" priority="17" operator="lessThanOrEqual">
      <formula>$AK$4</formula>
    </cfRule>
    <cfRule type="cellIs" dxfId="1412" priority="18" operator="greaterThan">
      <formula>$AK$4</formula>
    </cfRule>
  </conditionalFormatting>
  <conditionalFormatting sqref="L7:L49">
    <cfRule type="cellIs" dxfId="1411" priority="15" operator="lessThan">
      <formula>$L$4</formula>
    </cfRule>
    <cfRule type="cellIs" dxfId="1410" priority="16" operator="greaterThanOrEqual">
      <formula>$L$4</formula>
    </cfRule>
  </conditionalFormatting>
  <conditionalFormatting sqref="G5:G49">
    <cfRule type="cellIs" dxfId="1409" priority="13" operator="lessThan">
      <formula>$G$4</formula>
    </cfRule>
    <cfRule type="cellIs" dxfId="1408" priority="14" operator="greaterThanOrEqual">
      <formula>$G$4</formula>
    </cfRule>
  </conditionalFormatting>
  <conditionalFormatting sqref="AH5:AI49">
    <cfRule type="cellIs" dxfId="1407" priority="11" operator="greaterThan">
      <formula>$AH$4</formula>
    </cfRule>
    <cfRule type="cellIs" dxfId="1406" priority="12" operator="lessThanOrEqual">
      <formula>$AH$4</formula>
    </cfRule>
  </conditionalFormatting>
  <conditionalFormatting sqref="AI5:AI49">
    <cfRule type="cellIs" dxfId="1405" priority="9" operator="greaterThan">
      <formula>$AI$4</formula>
    </cfRule>
    <cfRule type="cellIs" dxfId="1404" priority="10" operator="lessThanOrEqual">
      <formula>$AI$4</formula>
    </cfRule>
  </conditionalFormatting>
  <conditionalFormatting sqref="AJ5:AJ49">
    <cfRule type="expression" dxfId="1403" priority="7">
      <formula>$AJ5="No cumple"</formula>
    </cfRule>
    <cfRule type="expression" dxfId="1402" priority="8">
      <formula>$AJ5="Cumple"</formula>
    </cfRule>
  </conditionalFormatting>
  <conditionalFormatting sqref="N5:N49">
    <cfRule type="cellIs" dxfId="1401" priority="1" operator="greaterThan">
      <formula>$N$4</formula>
    </cfRule>
    <cfRule type="cellIs" dxfId="1400" priority="2" operator="lessThanOrEqual">
      <formula>$N$4</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S112"/>
  <sheetViews>
    <sheetView zoomScaleNormal="100" workbookViewId="0">
      <selection activeCell="L9" sqref="L9:M9"/>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90.75" customHeight="1" x14ac:dyDescent="0.25">
      <c r="A3" s="86"/>
      <c r="B3" s="98" t="s">
        <v>245</v>
      </c>
      <c r="C3" s="99"/>
      <c r="D3" s="100"/>
      <c r="E3" s="118" t="s">
        <v>221</v>
      </c>
      <c r="F3" s="107" t="str">
        <f>VLOOKUP(B3,ESPECIFICACIONES[],2,FALSE)</f>
        <v>PEBD      PVC</v>
      </c>
      <c r="G3" s="74" t="str">
        <f>VLOOKUP(B3,ESPECIFICACIONES[],3,FALSE)</f>
        <v>No menor a 1000 ml                    No menor a 500 ml                        No menor a 250 ml                      No menor a 150 ml</v>
      </c>
      <c r="H3" s="107" t="str">
        <f>VLOOKUP(B3,ESPECIFICACIONES[],5,FALSE)</f>
        <v>El contenido y el envase primario no presenta huellas de coloración</v>
      </c>
      <c r="I3" s="107" t="str">
        <f>VLOOKUP(B3,ESPECIFICACIONES[],4,FALSE)</f>
        <v>Solución límpida y transparente</v>
      </c>
      <c r="J3" s="120">
        <f>VLOOKUP(B3,ESPECIFICACIONES[],6,FALSE)</f>
        <v>4.5</v>
      </c>
      <c r="K3" s="120">
        <f>VLOOKUP(B3,ESPECIFICACIONES[],7,FALSE)</f>
        <v>7</v>
      </c>
      <c r="L3" s="109" t="str">
        <f>VLOOKUP(B3,ESPECIFICACIONES[],8,FALSE)</f>
        <v>ms/cm</v>
      </c>
      <c r="M3" s="110" t="str">
        <f>VLOOKUP(B3,ESPECIFICACIONES[],9,FALSE)</f>
        <v>NA</v>
      </c>
      <c r="N3" s="63" t="str">
        <f>VLOOKUP(B3,ESPECIFICACIONES[],9,FALSE)</f>
        <v>NA</v>
      </c>
      <c r="O3" s="107" t="str">
        <f>VLOOKUP(B3,ESPECIFICACIONES[],11,FALSE)</f>
        <v>NA</v>
      </c>
      <c r="P3" s="104" t="str">
        <f>VLOOKUP(B3,ESPECIFICACIONES[],12,FALSE)</f>
        <v>% Cloruro de sodio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0,5 UE/ml</v>
      </c>
      <c r="AL3" s="95"/>
      <c r="AM3" s="97"/>
    </row>
    <row r="4" spans="1:45" s="49" customFormat="1" ht="27" customHeight="1" x14ac:dyDescent="0.25">
      <c r="A4" s="87"/>
      <c r="B4" s="101"/>
      <c r="C4" s="102"/>
      <c r="D4" s="103"/>
      <c r="E4" s="119"/>
      <c r="F4" s="108"/>
      <c r="G4" s="62">
        <v>1000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Solución Fisiológica 0.9%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Solución Fisiológica 0.9%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Solución Fisiológica 0.9%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Solución Fisiológica 0.9%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Solución Fisiológica 0.9%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Solución Fisiológica 0.9%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Solución Fisiológica 0.9%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Solución Fisiológica 0.9%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Solución Fisiológica 0.9%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Solución Fisiológica 0.9%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Solución Fisiológica 0.9%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Solución Fisiológica 0.9%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Solución Fisiológica 0.9%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Solución Fisiológica 0.9%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Solución Fisiológica 0.9%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Solución Fisiológica 0.9%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Solución Fisiológica 0.9%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Solución Fisiológica 0.9%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Solución Fisiológica 0.9%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Solución Fisiológica 0.9%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Solución Fisiológica 0.9%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Solución Fisiológica 0.9%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Solución Fisiológica 0.9%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Solución Fisiológica 0.9%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Solución Fisiológica 0.9%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s="46" customFormat="1" ht="14.25" customHeight="1" x14ac:dyDescent="0.2">
      <c r="A30" s="83" t="s">
        <v>212</v>
      </c>
      <c r="B30" s="84"/>
      <c r="C30" s="84"/>
      <c r="D30" s="84"/>
      <c r="E30" s="84"/>
      <c r="F30" s="84"/>
      <c r="G30" s="84"/>
      <c r="H30" s="84"/>
      <c r="I30" s="84"/>
      <c r="J30" s="84"/>
      <c r="K30" s="84"/>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row>
    <row r="31" spans="1:39" s="48" customFormat="1" ht="14.25" customHeight="1" x14ac:dyDescent="0.25">
      <c r="A31" s="85" t="s">
        <v>213</v>
      </c>
      <c r="B31" s="88" t="s">
        <v>214</v>
      </c>
      <c r="C31" s="88"/>
      <c r="D31" s="88"/>
      <c r="E31" s="47" t="s">
        <v>215</v>
      </c>
      <c r="F31" s="47" t="s">
        <v>224</v>
      </c>
      <c r="G31" s="47" t="s">
        <v>232</v>
      </c>
      <c r="H31" s="47" t="s">
        <v>218</v>
      </c>
      <c r="I31" s="73" t="s">
        <v>216</v>
      </c>
      <c r="J31" s="89" t="s">
        <v>217</v>
      </c>
      <c r="K31" s="90"/>
      <c r="L31" s="91" t="s">
        <v>219</v>
      </c>
      <c r="M31" s="92"/>
      <c r="N31" s="73" t="s">
        <v>225</v>
      </c>
      <c r="O31" s="73" t="s">
        <v>226</v>
      </c>
      <c r="P31" s="91" t="s">
        <v>220</v>
      </c>
      <c r="Q31" s="93"/>
      <c r="R31" s="93"/>
      <c r="S31" s="93"/>
      <c r="T31" s="93"/>
      <c r="U31" s="93"/>
      <c r="V31" s="93"/>
      <c r="W31" s="93"/>
      <c r="X31" s="93"/>
      <c r="Y31" s="93"/>
      <c r="Z31" s="93"/>
      <c r="AA31" s="93"/>
      <c r="AB31" s="93"/>
      <c r="AC31" s="93"/>
      <c r="AD31" s="93"/>
      <c r="AE31" s="93"/>
      <c r="AF31" s="93"/>
      <c r="AG31" s="92" t="s">
        <v>238</v>
      </c>
      <c r="AH31" s="88" t="s">
        <v>238</v>
      </c>
      <c r="AI31" s="88"/>
      <c r="AJ31" s="64" t="s">
        <v>239</v>
      </c>
      <c r="AK31" s="64" t="s">
        <v>240</v>
      </c>
      <c r="AL31" s="94" t="s">
        <v>222</v>
      </c>
      <c r="AM31" s="97" t="s">
        <v>223</v>
      </c>
    </row>
    <row r="32" spans="1:39" s="48" customFormat="1" ht="90.75" customHeight="1" x14ac:dyDescent="0.25">
      <c r="A32" s="86"/>
      <c r="B32" s="98" t="s">
        <v>245</v>
      </c>
      <c r="C32" s="99"/>
      <c r="D32" s="100"/>
      <c r="E32" s="118" t="s">
        <v>221</v>
      </c>
      <c r="F32" s="107" t="str">
        <f>VLOOKUP(B32,ESPECIFICACIONES[],2,FALSE)</f>
        <v>PEBD      PVC</v>
      </c>
      <c r="G32" s="74" t="str">
        <f>VLOOKUP(B32,ESPECIFICACIONES[],3,FALSE)</f>
        <v>No menor a 1000 ml                    No menor a 500 ml                        No menor a 250 ml                      No menor a 150 ml</v>
      </c>
      <c r="H32" s="107" t="str">
        <f>VLOOKUP(B32,ESPECIFICACIONES[],5,FALSE)</f>
        <v>El contenido y el envase primario no presenta huellas de coloración</v>
      </c>
      <c r="I32" s="107" t="str">
        <f>VLOOKUP(B32,ESPECIFICACIONES[],4,FALSE)</f>
        <v>Solución límpida y transparente</v>
      </c>
      <c r="J32" s="120">
        <f>VLOOKUP(B32,ESPECIFICACIONES[],6,FALSE)</f>
        <v>4.5</v>
      </c>
      <c r="K32" s="120">
        <f>VLOOKUP(B32,ESPECIFICACIONES[],7,FALSE)</f>
        <v>7</v>
      </c>
      <c r="L32" s="109" t="str">
        <f>VLOOKUP(B32,ESPECIFICACIONES[],8,FALSE)</f>
        <v>ms/cm</v>
      </c>
      <c r="M32" s="110" t="str">
        <f>VLOOKUP(B32,ESPECIFICACIONES[],9,FALSE)</f>
        <v>NA</v>
      </c>
      <c r="N32" s="63" t="str">
        <f>VLOOKUP(B32,ESPECIFICACIONES[],9,FALSE)</f>
        <v>NA</v>
      </c>
      <c r="O32" s="107" t="str">
        <f>VLOOKUP(B32,ESPECIFICACIONES[],11,FALSE)</f>
        <v>NA</v>
      </c>
      <c r="P32" s="104" t="str">
        <f>VLOOKUP(B32,ESPECIFICACIONES[],12,FALSE)</f>
        <v>% Cloruro de sodio</v>
      </c>
      <c r="Q32" s="104"/>
      <c r="R32" s="104" t="str">
        <f>VLOOKUP(B32,ESPECIFICACIONES[],15,FALSE)</f>
        <v>NA</v>
      </c>
      <c r="S32" s="104"/>
      <c r="T32" s="104" t="str">
        <f>VLOOKUP(B32,ESPECIFICACIONES[],18,FALSE)</f>
        <v>NA</v>
      </c>
      <c r="U32" s="104" t="str">
        <f>VLOOKUP(B32,ESPECIFICACIONES[],21,FALSE)</f>
        <v>NA</v>
      </c>
      <c r="V32" s="104" t="str">
        <f>VLOOKUP(B32,ESPECIFICACIONES[],21,FALSE)</f>
        <v>NA</v>
      </c>
      <c r="W32" s="104" t="str">
        <f>VLOOKUP(B32,ESPECIFICACIONES[],24,FALSE)</f>
        <v>NA</v>
      </c>
      <c r="X32" s="104" t="str">
        <f>VLOOKUP(B32,ESPECIFICACIONES[],24,FALSE)</f>
        <v>NA</v>
      </c>
      <c r="Y32" s="104"/>
      <c r="Z32" s="104" t="str">
        <f>VLOOKUP(B32,ESPECIFICACIONES[],27,FALSE)</f>
        <v>NA</v>
      </c>
      <c r="AA32" s="104" t="str">
        <f>VLOOKUP(B32,ESPECIFICACIONES[],30,FALSE)</f>
        <v>NA</v>
      </c>
      <c r="AB32" s="105" t="str">
        <f>VLOOKUP(B32,ESPECIFICACIONES[],30,FALSE)</f>
        <v>NA</v>
      </c>
      <c r="AC32" s="106"/>
      <c r="AD32" s="105" t="str">
        <f>VLOOKUP(B32,ESPECIFICACIONES[],33,FALSE)</f>
        <v>NA</v>
      </c>
      <c r="AE32" s="106"/>
      <c r="AF32" s="105" t="str">
        <f>VLOOKUP(B32,ESPECIFICACIONES[],36,FALSE)</f>
        <v>NA</v>
      </c>
      <c r="AG32" s="106"/>
      <c r="AH32" s="63" t="str">
        <f>VLOOKUP(B32,ESPECIFICACIONES[],39,FALSE)</f>
        <v>NA</v>
      </c>
      <c r="AI32" s="63" t="str">
        <f>VLOOKUP(B32,ESPECIFICACIONES[],40,FALSE)</f>
        <v>NA</v>
      </c>
      <c r="AJ32" s="107" t="str">
        <f>VLOOKUP(B32,ESPECIFICACIONES[],41,FALSE)</f>
        <v>Negativo al desarrollo de bacterias y hongos</v>
      </c>
      <c r="AK32" s="63" t="str">
        <f>VLOOKUP(B32,ESPECIFICACIONES[],42,FALSE)</f>
        <v>No más de 0,5 UE/ml</v>
      </c>
      <c r="AL32" s="95"/>
      <c r="AM32" s="97"/>
    </row>
    <row r="33" spans="1:45" s="49" customFormat="1" ht="27" customHeight="1" x14ac:dyDescent="0.25">
      <c r="A33" s="87"/>
      <c r="B33" s="101"/>
      <c r="C33" s="102"/>
      <c r="D33" s="103"/>
      <c r="E33" s="119"/>
      <c r="F33" s="108"/>
      <c r="G33" s="62">
        <v>500</v>
      </c>
      <c r="H33" s="108"/>
      <c r="I33" s="108"/>
      <c r="J33" s="120"/>
      <c r="K33" s="120"/>
      <c r="L33" s="63" t="s">
        <v>8</v>
      </c>
      <c r="M33" s="63" t="s">
        <v>8</v>
      </c>
      <c r="N33" s="63" t="e">
        <f>VLOOKUP(E33,ESPECIFICACIONES[],10,FALSE)</f>
        <v>#N/A</v>
      </c>
      <c r="O33" s="108">
        <f>VLOOKUP(B32,ESPECIFICACIONES[],13,FALSE)</f>
        <v>0.95</v>
      </c>
      <c r="P33" s="51">
        <f>VLOOKUP(B32,ESPECIFICACIONES[],13,FALSE)</f>
        <v>0.95</v>
      </c>
      <c r="Q33" s="51">
        <f>VLOOKUP(B32,ESPECIFICACIONES[],14,FALSE)</f>
        <v>1.05</v>
      </c>
      <c r="R33" s="52" t="str">
        <f>VLOOKUP(B32,ESPECIFICACIONES[],16,FALSE)</f>
        <v>NA</v>
      </c>
      <c r="S33" s="52" t="str">
        <f>VLOOKUP(B32,ESPECIFICACIONES[],17,FALSE)</f>
        <v>NA</v>
      </c>
      <c r="T33" s="52" t="str">
        <f>VLOOKUP(B32,ESPECIFICACIONES[],19,FALSE)</f>
        <v>NA</v>
      </c>
      <c r="U33" s="52" t="str">
        <f>VLOOKUP(B32,ESPECIFICACIONES[],20,FALSE)</f>
        <v>NA</v>
      </c>
      <c r="V33" s="52" t="str">
        <f>VLOOKUP(B32,ESPECIFICACIONES[],22,FALSE)</f>
        <v>NA</v>
      </c>
      <c r="W33" s="52" t="str">
        <f>VLOOKUP(B32,ESPECIFICACIONES[],23,FALSE)</f>
        <v>NA</v>
      </c>
      <c r="X33" s="52" t="str">
        <f>VLOOKUP(B32,ESPECIFICACIONES[],25,FALSE)</f>
        <v>NA</v>
      </c>
      <c r="Y33" s="52" t="str">
        <f>VLOOKUP(B32,ESPECIFICACIONES[],26,FALSE)</f>
        <v>NA</v>
      </c>
      <c r="Z33" s="52" t="str">
        <f>VLOOKUP(B32,ESPECIFICACIONES[],28,FALSE)</f>
        <v>NA</v>
      </c>
      <c r="AA33" s="52" t="str">
        <f>VLOOKUP(B32,ESPECIFICACIONES[],29,FALSE)</f>
        <v>NA</v>
      </c>
      <c r="AB33" s="52" t="str">
        <f>VLOOKUP(B32,ESPECIFICACIONES[],31,FALSE)</f>
        <v>NA</v>
      </c>
      <c r="AC33" s="52" t="str">
        <f>VLOOKUP(B32,ESPECIFICACIONES[],32,FALSE)</f>
        <v>NA</v>
      </c>
      <c r="AD33" s="52" t="str">
        <f>VLOOKUP(B32,ESPECIFICACIONES[],34,FALSE)</f>
        <v>NA</v>
      </c>
      <c r="AE33" s="52" t="str">
        <f>VLOOKUP(B32,ESPECIFICACIONES[],35,FALSE)</f>
        <v>NA</v>
      </c>
      <c r="AF33" s="52" t="str">
        <f>VLOOKUP(B32,ESPECIFICACIONES[],37,FALSE)</f>
        <v>NA</v>
      </c>
      <c r="AG33" s="52" t="str">
        <f>VLOOKUP(B32,ESPECIFICACIONES[],38,FALSE)</f>
        <v>NA</v>
      </c>
      <c r="AH33" s="67" t="s">
        <v>8</v>
      </c>
      <c r="AI33" s="67" t="s">
        <v>8</v>
      </c>
      <c r="AJ33" s="108" t="e">
        <f>VLOOKUP(C33,ESPECIFICACIONES[],40,FALSE)</f>
        <v>#N/A</v>
      </c>
      <c r="AK33" s="66">
        <v>0.5</v>
      </c>
      <c r="AL33" s="96"/>
      <c r="AM33" s="97"/>
      <c r="AS33" s="50"/>
    </row>
    <row r="34" spans="1:45" ht="20.25" customHeight="1" x14ac:dyDescent="0.25">
      <c r="A34" s="65"/>
      <c r="B34" s="111" t="str">
        <f>VLOOKUP(B27,ESPECIFICACIONES[],1,FALSE)</f>
        <v xml:space="preserve">Solución Fisiológica 0.9% </v>
      </c>
      <c r="C34" s="112"/>
      <c r="D34" s="113"/>
      <c r="E34" s="65"/>
      <c r="F34" s="65"/>
      <c r="G34" s="65" t="s">
        <v>8</v>
      </c>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45" ht="20.25" customHeight="1" x14ac:dyDescent="0.25">
      <c r="A35" s="65"/>
      <c r="B35" s="111" t="str">
        <f>VLOOKUP(B28,ESPECIFICACIONES[],1,FALSE)</f>
        <v xml:space="preserve">Solución Fisiológica 0.9%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45" ht="20.25" customHeight="1" x14ac:dyDescent="0.25">
      <c r="A36" s="65"/>
      <c r="B36" s="111" t="str">
        <f>VLOOKUP(B29,ESPECIFICACIONES[],1,FALSE)</f>
        <v xml:space="preserve">Solución Fisiológica 0.9%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45" ht="20.25" customHeight="1" x14ac:dyDescent="0.25">
      <c r="A37" s="65"/>
      <c r="B37" s="111" t="str">
        <f>VLOOKUP(B34,ESPECIFICACIONES[],1,FALSE)</f>
        <v xml:space="preserve">Solución Fisiológica 0.9%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45" ht="20.25" customHeight="1" x14ac:dyDescent="0.25">
      <c r="A38" s="65"/>
      <c r="B38" s="111" t="str">
        <f>VLOOKUP(B35,ESPECIFICACIONES[],1,FALSE)</f>
        <v xml:space="preserve">Solución Fisiológica 0.9%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45" ht="20.25" customHeight="1" x14ac:dyDescent="0.25">
      <c r="A39" s="65"/>
      <c r="B39" s="111" t="str">
        <f>VLOOKUP(B36,ESPECIFICACIONES[],1,FALSE)</f>
        <v xml:space="preserve">Solución Fisiológica 0.9%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45" ht="20.25" customHeight="1" x14ac:dyDescent="0.25">
      <c r="A40" s="65"/>
      <c r="B40" s="111" t="str">
        <f>VLOOKUP(B37,ESPECIFICACIONES[],1,FALSE)</f>
        <v xml:space="preserve">Solución Fisiológica 0.9%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45" ht="20.25" customHeight="1" x14ac:dyDescent="0.25">
      <c r="A41" s="65"/>
      <c r="B41" s="111" t="str">
        <f>VLOOKUP(B38,ESPECIFICACIONES[],1,FALSE)</f>
        <v xml:space="preserve">Solución Fisiológica 0.9%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45" ht="20.25" customHeight="1" x14ac:dyDescent="0.25">
      <c r="A42" s="65"/>
      <c r="B42" s="111" t="str">
        <f>VLOOKUP(B39,ESPECIFICACIONES[],1,FALSE)</f>
        <v xml:space="preserve">Solución Fisiológica 0.9%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45" ht="20.25" customHeight="1" x14ac:dyDescent="0.25">
      <c r="A43" s="65"/>
      <c r="B43" s="111" t="str">
        <f>VLOOKUP(B40,ESPECIFICACIONES[],1,FALSE)</f>
        <v xml:space="preserve">Solución Fisiológica 0.9%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45" ht="20.25" customHeight="1" x14ac:dyDescent="0.25">
      <c r="A44" s="65"/>
      <c r="B44" s="111" t="str">
        <f>VLOOKUP(B41,ESPECIFICACIONES[],1,FALSE)</f>
        <v xml:space="preserve">Solución Fisiológica 0.9%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45" ht="20.25" customHeight="1" x14ac:dyDescent="0.25">
      <c r="A45" s="65"/>
      <c r="B45" s="111" t="str">
        <f>VLOOKUP(B42,ESPECIFICACIONES[],1,FALSE)</f>
        <v xml:space="preserve">Solución Fisiológica 0.9%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45" ht="20.25" customHeight="1" x14ac:dyDescent="0.25">
      <c r="A46" s="65"/>
      <c r="B46" s="111" t="str">
        <f>VLOOKUP(B43,ESPECIFICACIONES[],1,FALSE)</f>
        <v xml:space="preserve">Solución Fisiológica 0.9%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45" ht="20.25" customHeight="1" x14ac:dyDescent="0.25">
      <c r="A47" s="65"/>
      <c r="B47" s="111" t="str">
        <f>VLOOKUP(B44,ESPECIFICACIONES[],1,FALSE)</f>
        <v xml:space="preserve">Solución Fisiológica 0.9%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45" ht="20.25" customHeight="1" x14ac:dyDescent="0.25">
      <c r="A48" s="65"/>
      <c r="B48" s="111" t="str">
        <f>VLOOKUP(B45,ESPECIFICACIONES[],1,FALSE)</f>
        <v xml:space="preserve">Solución Fisiológica 0.9%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45" ht="20.25" customHeight="1" x14ac:dyDescent="0.25">
      <c r="A49" s="65"/>
      <c r="B49" s="111" t="str">
        <f>VLOOKUP(B46,ESPECIFICACIONES[],1,FALSE)</f>
        <v xml:space="preserve">Solución Fisiológica 0.9%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row r="50" spans="1:45" ht="20.25" customHeight="1" x14ac:dyDescent="0.25">
      <c r="A50" s="65"/>
      <c r="B50" s="111" t="str">
        <f>VLOOKUP(B47,ESPECIFICACIONES[],1,FALSE)</f>
        <v xml:space="preserve">Solución Fisiológica 0.9% </v>
      </c>
      <c r="C50" s="112"/>
      <c r="D50" s="113"/>
      <c r="E50" s="65"/>
      <c r="F50" s="65"/>
      <c r="G50" s="65"/>
      <c r="H50" s="65"/>
      <c r="I50" s="65" t="s">
        <v>8</v>
      </c>
      <c r="J50" s="114"/>
      <c r="K50" s="115"/>
      <c r="L50" s="114"/>
      <c r="M50" s="115"/>
      <c r="N50" s="65"/>
      <c r="O50" s="65"/>
      <c r="P50" s="116"/>
      <c r="Q50" s="117"/>
      <c r="R50" s="116"/>
      <c r="S50" s="117"/>
      <c r="T50" s="116"/>
      <c r="U50" s="117"/>
      <c r="V50" s="116"/>
      <c r="W50" s="117"/>
      <c r="X50" s="116"/>
      <c r="Y50" s="117"/>
      <c r="Z50" s="116"/>
      <c r="AA50" s="117"/>
      <c r="AB50" s="116"/>
      <c r="AC50" s="117"/>
      <c r="AD50" s="116"/>
      <c r="AE50" s="117"/>
      <c r="AF50" s="116"/>
      <c r="AG50" s="117"/>
      <c r="AH50" s="65"/>
      <c r="AI50" s="65"/>
      <c r="AJ50" s="65"/>
      <c r="AK50" s="71"/>
      <c r="AL50" s="65"/>
      <c r="AM50" s="65"/>
    </row>
    <row r="51" spans="1:45" ht="20.25" customHeight="1" x14ac:dyDescent="0.25">
      <c r="A51" s="65"/>
      <c r="B51" s="111" t="str">
        <f>VLOOKUP(B48,ESPECIFICACIONES[],1,FALSE)</f>
        <v xml:space="preserve">Solución Fisiológica 0.9% </v>
      </c>
      <c r="C51" s="112"/>
      <c r="D51" s="113"/>
      <c r="E51" s="65"/>
      <c r="F51" s="65"/>
      <c r="G51" s="65"/>
      <c r="H51" s="65"/>
      <c r="I51" s="65" t="s">
        <v>8</v>
      </c>
      <c r="J51" s="114"/>
      <c r="K51" s="115"/>
      <c r="L51" s="114"/>
      <c r="M51" s="115"/>
      <c r="N51" s="65"/>
      <c r="O51" s="65"/>
      <c r="P51" s="116"/>
      <c r="Q51" s="117"/>
      <c r="R51" s="116"/>
      <c r="S51" s="117"/>
      <c r="T51" s="116"/>
      <c r="U51" s="117"/>
      <c r="V51" s="116"/>
      <c r="W51" s="117"/>
      <c r="X51" s="116"/>
      <c r="Y51" s="117"/>
      <c r="Z51" s="116"/>
      <c r="AA51" s="117"/>
      <c r="AB51" s="116"/>
      <c r="AC51" s="117"/>
      <c r="AD51" s="116"/>
      <c r="AE51" s="117"/>
      <c r="AF51" s="116"/>
      <c r="AG51" s="117"/>
      <c r="AH51" s="65"/>
      <c r="AI51" s="65"/>
      <c r="AJ51" s="65"/>
      <c r="AK51" s="71"/>
      <c r="AL51" s="65"/>
      <c r="AM51" s="65"/>
    </row>
    <row r="52" spans="1:45" ht="20.25" customHeight="1" x14ac:dyDescent="0.25">
      <c r="A52" s="65"/>
      <c r="B52" s="111" t="str">
        <f>VLOOKUP(B49,ESPECIFICACIONES[],1,FALSE)</f>
        <v xml:space="preserve">Solución Fisiológica 0.9% </v>
      </c>
      <c r="C52" s="112"/>
      <c r="D52" s="113"/>
      <c r="E52" s="65"/>
      <c r="F52" s="65"/>
      <c r="G52" s="65"/>
      <c r="H52" s="65"/>
      <c r="I52" s="65" t="s">
        <v>8</v>
      </c>
      <c r="J52" s="114"/>
      <c r="K52" s="115"/>
      <c r="L52" s="114"/>
      <c r="M52" s="115"/>
      <c r="N52" s="65"/>
      <c r="O52" s="65"/>
      <c r="P52" s="116"/>
      <c r="Q52" s="117"/>
      <c r="R52" s="116"/>
      <c r="S52" s="117"/>
      <c r="T52" s="116"/>
      <c r="U52" s="117"/>
      <c r="V52" s="116"/>
      <c r="W52" s="117"/>
      <c r="X52" s="116"/>
      <c r="Y52" s="117"/>
      <c r="Z52" s="116"/>
      <c r="AA52" s="117"/>
      <c r="AB52" s="116"/>
      <c r="AC52" s="117"/>
      <c r="AD52" s="116"/>
      <c r="AE52" s="117"/>
      <c r="AF52" s="116"/>
      <c r="AG52" s="117"/>
      <c r="AH52" s="65"/>
      <c r="AI52" s="65"/>
      <c r="AJ52" s="65"/>
      <c r="AK52" s="71"/>
      <c r="AL52" s="65"/>
      <c r="AM52" s="65"/>
    </row>
    <row r="53" spans="1:45" ht="20.25" customHeight="1" x14ac:dyDescent="0.25">
      <c r="A53" s="65"/>
      <c r="B53" s="111" t="str">
        <f>VLOOKUP(B50,ESPECIFICACIONES[],1,FALSE)</f>
        <v xml:space="preserve">Solución Fisiológica 0.9% </v>
      </c>
      <c r="C53" s="112"/>
      <c r="D53" s="113"/>
      <c r="E53" s="65"/>
      <c r="F53" s="65"/>
      <c r="G53" s="65"/>
      <c r="H53" s="65"/>
      <c r="I53" s="65" t="s">
        <v>8</v>
      </c>
      <c r="J53" s="114"/>
      <c r="K53" s="115"/>
      <c r="L53" s="114"/>
      <c r="M53" s="115"/>
      <c r="N53" s="65"/>
      <c r="O53" s="65"/>
      <c r="P53" s="116"/>
      <c r="Q53" s="117"/>
      <c r="R53" s="116"/>
      <c r="S53" s="117"/>
      <c r="T53" s="116"/>
      <c r="U53" s="117"/>
      <c r="V53" s="116"/>
      <c r="W53" s="117"/>
      <c r="X53" s="116"/>
      <c r="Y53" s="117"/>
      <c r="Z53" s="116"/>
      <c r="AA53" s="117"/>
      <c r="AB53" s="116"/>
      <c r="AC53" s="117"/>
      <c r="AD53" s="116"/>
      <c r="AE53" s="117"/>
      <c r="AF53" s="116"/>
      <c r="AG53" s="117"/>
      <c r="AH53" s="65"/>
      <c r="AI53" s="65"/>
      <c r="AJ53" s="65"/>
      <c r="AK53" s="71"/>
      <c r="AL53" s="65"/>
      <c r="AM53" s="65"/>
    </row>
    <row r="54" spans="1:45" s="46" customFormat="1" ht="14.25" customHeight="1" x14ac:dyDescent="0.2">
      <c r="A54" s="83" t="s">
        <v>212</v>
      </c>
      <c r="B54" s="84"/>
      <c r="C54" s="84"/>
      <c r="D54" s="84"/>
      <c r="E54" s="84"/>
      <c r="F54" s="84"/>
      <c r="G54" s="84"/>
      <c r="H54" s="84"/>
      <c r="I54" s="84"/>
      <c r="J54" s="84"/>
      <c r="K54" s="84"/>
      <c r="L54" s="84"/>
      <c r="M54" s="84"/>
      <c r="N54" s="84"/>
      <c r="O54" s="84"/>
      <c r="P54" s="84"/>
      <c r="Q54" s="84"/>
      <c r="R54" s="84"/>
      <c r="S54" s="84"/>
      <c r="T54" s="84"/>
      <c r="U54" s="84"/>
      <c r="V54" s="84"/>
      <c r="W54" s="84"/>
      <c r="X54" s="84"/>
      <c r="Y54" s="84"/>
      <c r="Z54" s="84"/>
      <c r="AA54" s="84"/>
      <c r="AB54" s="84"/>
      <c r="AC54" s="84"/>
      <c r="AD54" s="84"/>
      <c r="AE54" s="84"/>
      <c r="AF54" s="84"/>
      <c r="AG54" s="84"/>
      <c r="AH54" s="84"/>
      <c r="AI54" s="84"/>
      <c r="AJ54" s="84"/>
      <c r="AK54" s="84"/>
      <c r="AL54" s="84"/>
      <c r="AM54" s="84"/>
    </row>
    <row r="55" spans="1:45" s="48" customFormat="1" ht="14.25" customHeight="1" x14ac:dyDescent="0.25">
      <c r="A55" s="85" t="s">
        <v>213</v>
      </c>
      <c r="B55" s="88" t="s">
        <v>214</v>
      </c>
      <c r="C55" s="88"/>
      <c r="D55" s="88"/>
      <c r="E55" s="47" t="s">
        <v>215</v>
      </c>
      <c r="F55" s="47" t="s">
        <v>224</v>
      </c>
      <c r="G55" s="47" t="s">
        <v>232</v>
      </c>
      <c r="H55" s="47" t="s">
        <v>218</v>
      </c>
      <c r="I55" s="73" t="s">
        <v>216</v>
      </c>
      <c r="J55" s="89" t="s">
        <v>217</v>
      </c>
      <c r="K55" s="90"/>
      <c r="L55" s="91" t="s">
        <v>219</v>
      </c>
      <c r="M55" s="92"/>
      <c r="N55" s="73" t="s">
        <v>225</v>
      </c>
      <c r="O55" s="73" t="s">
        <v>226</v>
      </c>
      <c r="P55" s="91" t="s">
        <v>220</v>
      </c>
      <c r="Q55" s="93"/>
      <c r="R55" s="93"/>
      <c r="S55" s="93"/>
      <c r="T55" s="93"/>
      <c r="U55" s="93"/>
      <c r="V55" s="93"/>
      <c r="W55" s="93"/>
      <c r="X55" s="93"/>
      <c r="Y55" s="93"/>
      <c r="Z55" s="93"/>
      <c r="AA55" s="93"/>
      <c r="AB55" s="93"/>
      <c r="AC55" s="93"/>
      <c r="AD55" s="93"/>
      <c r="AE55" s="93"/>
      <c r="AF55" s="93"/>
      <c r="AG55" s="92" t="s">
        <v>238</v>
      </c>
      <c r="AH55" s="88" t="s">
        <v>238</v>
      </c>
      <c r="AI55" s="88"/>
      <c r="AJ55" s="64" t="s">
        <v>239</v>
      </c>
      <c r="AK55" s="64" t="s">
        <v>240</v>
      </c>
      <c r="AL55" s="94" t="s">
        <v>222</v>
      </c>
      <c r="AM55" s="97" t="s">
        <v>223</v>
      </c>
    </row>
    <row r="56" spans="1:45" s="48" customFormat="1" ht="90.75" customHeight="1" x14ac:dyDescent="0.25">
      <c r="A56" s="86"/>
      <c r="B56" s="98" t="s">
        <v>245</v>
      </c>
      <c r="C56" s="99"/>
      <c r="D56" s="100"/>
      <c r="E56" s="118" t="s">
        <v>221</v>
      </c>
      <c r="F56" s="107" t="str">
        <f>VLOOKUP(B56,ESPECIFICACIONES[],2,FALSE)</f>
        <v>PEBD      PVC</v>
      </c>
      <c r="G56" s="74" t="str">
        <f>VLOOKUP(B56,ESPECIFICACIONES[],3,FALSE)</f>
        <v>No menor a 1000 ml                    No menor a 500 ml                        No menor a 250 ml                      No menor a 150 ml</v>
      </c>
      <c r="H56" s="107" t="str">
        <f>VLOOKUP(B56,ESPECIFICACIONES[],5,FALSE)</f>
        <v>El contenido y el envase primario no presenta huellas de coloración</v>
      </c>
      <c r="I56" s="107" t="str">
        <f>VLOOKUP(B56,ESPECIFICACIONES[],4,FALSE)</f>
        <v>Solución límpida y transparente</v>
      </c>
      <c r="J56" s="120">
        <f>VLOOKUP(B56,ESPECIFICACIONES[],6,FALSE)</f>
        <v>4.5</v>
      </c>
      <c r="K56" s="120">
        <f>VLOOKUP(B56,ESPECIFICACIONES[],7,FALSE)</f>
        <v>7</v>
      </c>
      <c r="L56" s="109" t="str">
        <f>VLOOKUP(B56,ESPECIFICACIONES[],8,FALSE)</f>
        <v>ms/cm</v>
      </c>
      <c r="M56" s="110" t="str">
        <f>VLOOKUP(B56,ESPECIFICACIONES[],9,FALSE)</f>
        <v>NA</v>
      </c>
      <c r="N56" s="63" t="str">
        <f>VLOOKUP(B56,ESPECIFICACIONES[],9,FALSE)</f>
        <v>NA</v>
      </c>
      <c r="O56" s="107" t="str">
        <f>VLOOKUP(B56,ESPECIFICACIONES[],11,FALSE)</f>
        <v>NA</v>
      </c>
      <c r="P56" s="104" t="str">
        <f>VLOOKUP(B56,ESPECIFICACIONES[],12,FALSE)</f>
        <v>% Cloruro de sodio</v>
      </c>
      <c r="Q56" s="104"/>
      <c r="R56" s="104" t="str">
        <f>VLOOKUP(B56,ESPECIFICACIONES[],15,FALSE)</f>
        <v>NA</v>
      </c>
      <c r="S56" s="104"/>
      <c r="T56" s="104" t="str">
        <f>VLOOKUP(B56,ESPECIFICACIONES[],18,FALSE)</f>
        <v>NA</v>
      </c>
      <c r="U56" s="104" t="str">
        <f>VLOOKUP(B56,ESPECIFICACIONES[],21,FALSE)</f>
        <v>NA</v>
      </c>
      <c r="V56" s="104" t="str">
        <f>VLOOKUP(B56,ESPECIFICACIONES[],21,FALSE)</f>
        <v>NA</v>
      </c>
      <c r="W56" s="104" t="str">
        <f>VLOOKUP(B56,ESPECIFICACIONES[],24,FALSE)</f>
        <v>NA</v>
      </c>
      <c r="X56" s="104" t="str">
        <f>VLOOKUP(B56,ESPECIFICACIONES[],24,FALSE)</f>
        <v>NA</v>
      </c>
      <c r="Y56" s="104"/>
      <c r="Z56" s="104" t="str">
        <f>VLOOKUP(B56,ESPECIFICACIONES[],27,FALSE)</f>
        <v>NA</v>
      </c>
      <c r="AA56" s="104" t="str">
        <f>VLOOKUP(B56,ESPECIFICACIONES[],30,FALSE)</f>
        <v>NA</v>
      </c>
      <c r="AB56" s="105" t="str">
        <f>VLOOKUP(B56,ESPECIFICACIONES[],30,FALSE)</f>
        <v>NA</v>
      </c>
      <c r="AC56" s="106"/>
      <c r="AD56" s="105" t="str">
        <f>VLOOKUP(B56,ESPECIFICACIONES[],33,FALSE)</f>
        <v>NA</v>
      </c>
      <c r="AE56" s="106"/>
      <c r="AF56" s="105" t="str">
        <f>VLOOKUP(B56,ESPECIFICACIONES[],36,FALSE)</f>
        <v>NA</v>
      </c>
      <c r="AG56" s="106"/>
      <c r="AH56" s="63" t="str">
        <f>VLOOKUP(B56,ESPECIFICACIONES[],39,FALSE)</f>
        <v>NA</v>
      </c>
      <c r="AI56" s="63" t="str">
        <f>VLOOKUP(B56,ESPECIFICACIONES[],40,FALSE)</f>
        <v>NA</v>
      </c>
      <c r="AJ56" s="107" t="str">
        <f>VLOOKUP(B56,ESPECIFICACIONES[],41,FALSE)</f>
        <v>Negativo al desarrollo de bacterias y hongos</v>
      </c>
      <c r="AK56" s="63" t="str">
        <f>VLOOKUP(B56,ESPECIFICACIONES[],42,FALSE)</f>
        <v>No más de 0,5 UE/ml</v>
      </c>
      <c r="AL56" s="95"/>
      <c r="AM56" s="97"/>
    </row>
    <row r="57" spans="1:45" s="49" customFormat="1" ht="27" customHeight="1" x14ac:dyDescent="0.25">
      <c r="A57" s="87"/>
      <c r="B57" s="101"/>
      <c r="C57" s="102"/>
      <c r="D57" s="103"/>
      <c r="E57" s="119"/>
      <c r="F57" s="108"/>
      <c r="G57" s="62">
        <v>250</v>
      </c>
      <c r="H57" s="108"/>
      <c r="I57" s="108"/>
      <c r="J57" s="120"/>
      <c r="K57" s="120"/>
      <c r="L57" s="63" t="s">
        <v>8</v>
      </c>
      <c r="M57" s="63" t="s">
        <v>8</v>
      </c>
      <c r="N57" s="63" t="e">
        <f>VLOOKUP(E57,ESPECIFICACIONES[],10,FALSE)</f>
        <v>#N/A</v>
      </c>
      <c r="O57" s="108">
        <f>VLOOKUP(B56,ESPECIFICACIONES[],13,FALSE)</f>
        <v>0.95</v>
      </c>
      <c r="P57" s="51">
        <f>VLOOKUP(B56,ESPECIFICACIONES[],13,FALSE)</f>
        <v>0.95</v>
      </c>
      <c r="Q57" s="51">
        <f>VLOOKUP(B56,ESPECIFICACIONES[],14,FALSE)</f>
        <v>1.05</v>
      </c>
      <c r="R57" s="52" t="str">
        <f>VLOOKUP(B56,ESPECIFICACIONES[],16,FALSE)</f>
        <v>NA</v>
      </c>
      <c r="S57" s="52" t="str">
        <f>VLOOKUP(B56,ESPECIFICACIONES[],17,FALSE)</f>
        <v>NA</v>
      </c>
      <c r="T57" s="52" t="str">
        <f>VLOOKUP(B56,ESPECIFICACIONES[],19,FALSE)</f>
        <v>NA</v>
      </c>
      <c r="U57" s="52" t="str">
        <f>VLOOKUP(B56,ESPECIFICACIONES[],20,FALSE)</f>
        <v>NA</v>
      </c>
      <c r="V57" s="52" t="str">
        <f>VLOOKUP(B56,ESPECIFICACIONES[],22,FALSE)</f>
        <v>NA</v>
      </c>
      <c r="W57" s="52" t="str">
        <f>VLOOKUP(B56,ESPECIFICACIONES[],23,FALSE)</f>
        <v>NA</v>
      </c>
      <c r="X57" s="52" t="str">
        <f>VLOOKUP(B56,ESPECIFICACIONES[],25,FALSE)</f>
        <v>NA</v>
      </c>
      <c r="Y57" s="52" t="str">
        <f>VLOOKUP(B56,ESPECIFICACIONES[],26,FALSE)</f>
        <v>NA</v>
      </c>
      <c r="Z57" s="52" t="str">
        <f>VLOOKUP(B56,ESPECIFICACIONES[],28,FALSE)</f>
        <v>NA</v>
      </c>
      <c r="AA57" s="52" t="str">
        <f>VLOOKUP(B56,ESPECIFICACIONES[],29,FALSE)</f>
        <v>NA</v>
      </c>
      <c r="AB57" s="52" t="str">
        <f>VLOOKUP(B56,ESPECIFICACIONES[],31,FALSE)</f>
        <v>NA</v>
      </c>
      <c r="AC57" s="52" t="str">
        <f>VLOOKUP(B56,ESPECIFICACIONES[],32,FALSE)</f>
        <v>NA</v>
      </c>
      <c r="AD57" s="52" t="str">
        <f>VLOOKUP(B56,ESPECIFICACIONES[],34,FALSE)</f>
        <v>NA</v>
      </c>
      <c r="AE57" s="52" t="str">
        <f>VLOOKUP(B56,ESPECIFICACIONES[],35,FALSE)</f>
        <v>NA</v>
      </c>
      <c r="AF57" s="52" t="str">
        <f>VLOOKUP(B56,ESPECIFICACIONES[],37,FALSE)</f>
        <v>NA</v>
      </c>
      <c r="AG57" s="52" t="str">
        <f>VLOOKUP(B56,ESPECIFICACIONES[],38,FALSE)</f>
        <v>NA</v>
      </c>
      <c r="AH57" s="67" t="s">
        <v>8</v>
      </c>
      <c r="AI57" s="67" t="s">
        <v>8</v>
      </c>
      <c r="AJ57" s="108" t="e">
        <f>VLOOKUP(C57,ESPECIFICACIONES[],40,FALSE)</f>
        <v>#N/A</v>
      </c>
      <c r="AK57" s="66">
        <v>0.5</v>
      </c>
      <c r="AL57" s="96"/>
      <c r="AM57" s="97"/>
      <c r="AS57" s="50"/>
    </row>
    <row r="58" spans="1:45" ht="20.25" customHeight="1" x14ac:dyDescent="0.25">
      <c r="A58" s="65"/>
      <c r="B58" s="111" t="str">
        <f>VLOOKUP(B51,ESPECIFICACIONES[],1,FALSE)</f>
        <v xml:space="preserve">Solución Fisiológica 0.9% </v>
      </c>
      <c r="C58" s="112"/>
      <c r="D58" s="113"/>
      <c r="E58" s="65"/>
      <c r="F58" s="65"/>
      <c r="G58" s="65" t="s">
        <v>8</v>
      </c>
      <c r="H58" s="65" t="s">
        <v>8</v>
      </c>
      <c r="I58" s="65" t="s">
        <v>8</v>
      </c>
      <c r="J58" s="114" t="s">
        <v>8</v>
      </c>
      <c r="K58" s="115"/>
      <c r="L58" s="114"/>
      <c r="M58" s="115"/>
      <c r="N58" s="65"/>
      <c r="O58" s="65"/>
      <c r="P58" s="116" t="s">
        <v>8</v>
      </c>
      <c r="Q58" s="117"/>
      <c r="R58" s="116"/>
      <c r="S58" s="117"/>
      <c r="T58" s="116"/>
      <c r="U58" s="117"/>
      <c r="V58" s="116"/>
      <c r="W58" s="117"/>
      <c r="X58" s="116"/>
      <c r="Y58" s="117"/>
      <c r="Z58" s="116"/>
      <c r="AA58" s="117"/>
      <c r="AB58" s="116"/>
      <c r="AC58" s="117"/>
      <c r="AD58" s="116"/>
      <c r="AE58" s="117"/>
      <c r="AF58" s="116"/>
      <c r="AG58" s="117"/>
      <c r="AH58" s="65"/>
      <c r="AI58" s="65"/>
      <c r="AJ58" s="65" t="s">
        <v>8</v>
      </c>
      <c r="AK58" s="71"/>
      <c r="AL58" s="65"/>
      <c r="AM58" s="65"/>
    </row>
    <row r="59" spans="1:45" ht="20.25" customHeight="1" x14ac:dyDescent="0.25">
      <c r="A59" s="65"/>
      <c r="B59" s="111" t="str">
        <f>VLOOKUP(B52,ESPECIFICACIONES[],1,FALSE)</f>
        <v xml:space="preserve">Solución Fisiológica 0.9% </v>
      </c>
      <c r="C59" s="112"/>
      <c r="D59" s="113"/>
      <c r="E59" s="65"/>
      <c r="F59" s="65"/>
      <c r="G59" s="65"/>
      <c r="H59" s="65"/>
      <c r="I59" s="65" t="s">
        <v>8</v>
      </c>
      <c r="J59" s="114"/>
      <c r="K59" s="115"/>
      <c r="L59" s="114"/>
      <c r="M59" s="115"/>
      <c r="N59" s="65"/>
      <c r="O59" s="65"/>
      <c r="P59" s="116"/>
      <c r="Q59" s="117"/>
      <c r="R59" s="116"/>
      <c r="S59" s="117"/>
      <c r="T59" s="116"/>
      <c r="U59" s="117"/>
      <c r="V59" s="116"/>
      <c r="W59" s="117"/>
      <c r="X59" s="116"/>
      <c r="Y59" s="117"/>
      <c r="Z59" s="116"/>
      <c r="AA59" s="117"/>
      <c r="AB59" s="116"/>
      <c r="AC59" s="117"/>
      <c r="AD59" s="116"/>
      <c r="AE59" s="117"/>
      <c r="AF59" s="116"/>
      <c r="AG59" s="117"/>
      <c r="AH59" s="65"/>
      <c r="AI59" s="65"/>
      <c r="AJ59" s="65"/>
      <c r="AK59" s="71"/>
      <c r="AL59" s="65"/>
      <c r="AM59" s="65"/>
    </row>
    <row r="60" spans="1:45" ht="20.25" customHeight="1" x14ac:dyDescent="0.25">
      <c r="A60" s="65"/>
      <c r="B60" s="111" t="str">
        <f>VLOOKUP(B53,ESPECIFICACIONES[],1,FALSE)</f>
        <v xml:space="preserve">Solución Fisiológica 0.9% </v>
      </c>
      <c r="C60" s="112"/>
      <c r="D60" s="113"/>
      <c r="E60" s="65"/>
      <c r="F60" s="65"/>
      <c r="G60" s="65"/>
      <c r="H60" s="65"/>
      <c r="I60" s="65" t="s">
        <v>8</v>
      </c>
      <c r="J60" s="114"/>
      <c r="K60" s="115"/>
      <c r="L60" s="114"/>
      <c r="M60" s="115"/>
      <c r="N60" s="65"/>
      <c r="O60" s="65"/>
      <c r="P60" s="116"/>
      <c r="Q60" s="117"/>
      <c r="R60" s="116"/>
      <c r="S60" s="117"/>
      <c r="T60" s="116"/>
      <c r="U60" s="117"/>
      <c r="V60" s="116"/>
      <c r="W60" s="117"/>
      <c r="X60" s="116"/>
      <c r="Y60" s="117"/>
      <c r="Z60" s="116"/>
      <c r="AA60" s="117"/>
      <c r="AB60" s="116"/>
      <c r="AC60" s="117"/>
      <c r="AD60" s="116"/>
      <c r="AE60" s="117"/>
      <c r="AF60" s="116"/>
      <c r="AG60" s="117"/>
      <c r="AH60" s="65"/>
      <c r="AI60" s="65"/>
      <c r="AJ60" s="65"/>
      <c r="AK60" s="71"/>
      <c r="AL60" s="65"/>
      <c r="AM60" s="65"/>
    </row>
    <row r="61" spans="1:45" ht="20.25" customHeight="1" x14ac:dyDescent="0.25">
      <c r="A61" s="65"/>
      <c r="B61" s="111" t="str">
        <f>VLOOKUP(B58,ESPECIFICACIONES[],1,FALSE)</f>
        <v xml:space="preserve">Solución Fisiológica 0.9% </v>
      </c>
      <c r="C61" s="112"/>
      <c r="D61" s="113"/>
      <c r="E61" s="65"/>
      <c r="F61" s="65"/>
      <c r="G61" s="65"/>
      <c r="H61" s="65"/>
      <c r="I61" s="65" t="s">
        <v>8</v>
      </c>
      <c r="J61" s="114"/>
      <c r="K61" s="115"/>
      <c r="L61" s="114"/>
      <c r="M61" s="115"/>
      <c r="N61" s="65"/>
      <c r="O61" s="65"/>
      <c r="P61" s="116"/>
      <c r="Q61" s="117"/>
      <c r="R61" s="116"/>
      <c r="S61" s="117"/>
      <c r="T61" s="116"/>
      <c r="U61" s="117"/>
      <c r="V61" s="116"/>
      <c r="W61" s="117"/>
      <c r="X61" s="116"/>
      <c r="Y61" s="117"/>
      <c r="Z61" s="116"/>
      <c r="AA61" s="117"/>
      <c r="AB61" s="116"/>
      <c r="AC61" s="117"/>
      <c r="AD61" s="116"/>
      <c r="AE61" s="117"/>
      <c r="AF61" s="116"/>
      <c r="AG61" s="117"/>
      <c r="AH61" s="65"/>
      <c r="AI61" s="65"/>
      <c r="AJ61" s="65"/>
      <c r="AK61" s="71"/>
      <c r="AL61" s="65"/>
      <c r="AM61" s="65"/>
    </row>
    <row r="62" spans="1:45" ht="20.25" customHeight="1" x14ac:dyDescent="0.25">
      <c r="A62" s="65"/>
      <c r="B62" s="111" t="str">
        <f>VLOOKUP(B59,ESPECIFICACIONES[],1,FALSE)</f>
        <v xml:space="preserve">Solución Fisiológica 0.9% </v>
      </c>
      <c r="C62" s="112"/>
      <c r="D62" s="113"/>
      <c r="E62" s="65"/>
      <c r="F62" s="65"/>
      <c r="G62" s="65"/>
      <c r="H62" s="65"/>
      <c r="I62" s="65" t="s">
        <v>8</v>
      </c>
      <c r="J62" s="114"/>
      <c r="K62" s="115"/>
      <c r="L62" s="114"/>
      <c r="M62" s="115"/>
      <c r="N62" s="65"/>
      <c r="O62" s="65"/>
      <c r="P62" s="116"/>
      <c r="Q62" s="117"/>
      <c r="R62" s="116"/>
      <c r="S62" s="117"/>
      <c r="T62" s="116"/>
      <c r="U62" s="117"/>
      <c r="V62" s="116"/>
      <c r="W62" s="117"/>
      <c r="X62" s="116"/>
      <c r="Y62" s="117"/>
      <c r="Z62" s="116"/>
      <c r="AA62" s="117"/>
      <c r="AB62" s="116"/>
      <c r="AC62" s="117"/>
      <c r="AD62" s="116"/>
      <c r="AE62" s="117"/>
      <c r="AF62" s="116"/>
      <c r="AG62" s="117"/>
      <c r="AH62" s="65"/>
      <c r="AI62" s="65"/>
      <c r="AJ62" s="65"/>
      <c r="AK62" s="71"/>
      <c r="AL62" s="65"/>
      <c r="AM62" s="65"/>
    </row>
    <row r="63" spans="1:45" ht="20.25" customHeight="1" x14ac:dyDescent="0.25">
      <c r="A63" s="65"/>
      <c r="B63" s="111" t="str">
        <f>VLOOKUP(B60,ESPECIFICACIONES[],1,FALSE)</f>
        <v xml:space="preserve">Solución Fisiológica 0.9% </v>
      </c>
      <c r="C63" s="112"/>
      <c r="D63" s="113"/>
      <c r="E63" s="65"/>
      <c r="F63" s="65"/>
      <c r="G63" s="65"/>
      <c r="H63" s="65"/>
      <c r="I63" s="65" t="s">
        <v>8</v>
      </c>
      <c r="J63" s="114"/>
      <c r="K63" s="115"/>
      <c r="L63" s="114"/>
      <c r="M63" s="115"/>
      <c r="N63" s="65"/>
      <c r="O63" s="65"/>
      <c r="P63" s="116"/>
      <c r="Q63" s="117"/>
      <c r="R63" s="116"/>
      <c r="S63" s="117"/>
      <c r="T63" s="116"/>
      <c r="U63" s="117"/>
      <c r="V63" s="116"/>
      <c r="W63" s="117"/>
      <c r="X63" s="116"/>
      <c r="Y63" s="117"/>
      <c r="Z63" s="116"/>
      <c r="AA63" s="117"/>
      <c r="AB63" s="116"/>
      <c r="AC63" s="117"/>
      <c r="AD63" s="116"/>
      <c r="AE63" s="117"/>
      <c r="AF63" s="116"/>
      <c r="AG63" s="117"/>
      <c r="AH63" s="65"/>
      <c r="AI63" s="65"/>
      <c r="AJ63" s="65"/>
      <c r="AK63" s="71"/>
      <c r="AL63" s="65"/>
      <c r="AM63" s="65"/>
    </row>
    <row r="64" spans="1:45" ht="20.25" customHeight="1" x14ac:dyDescent="0.25">
      <c r="A64" s="65"/>
      <c r="B64" s="111" t="str">
        <f>VLOOKUP(B61,ESPECIFICACIONES[],1,FALSE)</f>
        <v xml:space="preserve">Solución Fisiológica 0.9% </v>
      </c>
      <c r="C64" s="112"/>
      <c r="D64" s="113"/>
      <c r="E64" s="65"/>
      <c r="F64" s="65"/>
      <c r="G64" s="65"/>
      <c r="H64" s="65"/>
      <c r="I64" s="65" t="s">
        <v>8</v>
      </c>
      <c r="J64" s="114"/>
      <c r="K64" s="115"/>
      <c r="L64" s="114"/>
      <c r="M64" s="115"/>
      <c r="N64" s="65"/>
      <c r="O64" s="65"/>
      <c r="P64" s="116"/>
      <c r="Q64" s="117"/>
      <c r="R64" s="116"/>
      <c r="S64" s="117"/>
      <c r="T64" s="116"/>
      <c r="U64" s="117"/>
      <c r="V64" s="116"/>
      <c r="W64" s="117"/>
      <c r="X64" s="116"/>
      <c r="Y64" s="117"/>
      <c r="Z64" s="116"/>
      <c r="AA64" s="117"/>
      <c r="AB64" s="116"/>
      <c r="AC64" s="117"/>
      <c r="AD64" s="116"/>
      <c r="AE64" s="117"/>
      <c r="AF64" s="116"/>
      <c r="AG64" s="117"/>
      <c r="AH64" s="65"/>
      <c r="AI64" s="65"/>
      <c r="AJ64" s="65"/>
      <c r="AK64" s="71"/>
      <c r="AL64" s="65"/>
      <c r="AM64" s="65"/>
    </row>
    <row r="65" spans="1:39" ht="20.25" customHeight="1" x14ac:dyDescent="0.25">
      <c r="A65" s="65"/>
      <c r="B65" s="111" t="str">
        <f>VLOOKUP(B62,ESPECIFICACIONES[],1,FALSE)</f>
        <v xml:space="preserve">Solución Fisiológica 0.9% </v>
      </c>
      <c r="C65" s="112"/>
      <c r="D65" s="113"/>
      <c r="E65" s="65"/>
      <c r="F65" s="65"/>
      <c r="G65" s="65"/>
      <c r="H65" s="65"/>
      <c r="I65" s="65" t="s">
        <v>8</v>
      </c>
      <c r="J65" s="114"/>
      <c r="K65" s="115"/>
      <c r="L65" s="114"/>
      <c r="M65" s="115"/>
      <c r="N65" s="65"/>
      <c r="O65" s="65"/>
      <c r="P65" s="116"/>
      <c r="Q65" s="117"/>
      <c r="R65" s="116"/>
      <c r="S65" s="117"/>
      <c r="T65" s="116"/>
      <c r="U65" s="117"/>
      <c r="V65" s="116"/>
      <c r="W65" s="117"/>
      <c r="X65" s="116"/>
      <c r="Y65" s="117"/>
      <c r="Z65" s="116"/>
      <c r="AA65" s="117"/>
      <c r="AB65" s="116"/>
      <c r="AC65" s="117"/>
      <c r="AD65" s="116"/>
      <c r="AE65" s="117"/>
      <c r="AF65" s="116"/>
      <c r="AG65" s="117"/>
      <c r="AH65" s="65"/>
      <c r="AI65" s="65"/>
      <c r="AJ65" s="65"/>
      <c r="AK65" s="71"/>
      <c r="AL65" s="65"/>
      <c r="AM65" s="65"/>
    </row>
    <row r="66" spans="1:39" ht="20.25" customHeight="1" x14ac:dyDescent="0.25">
      <c r="A66" s="65"/>
      <c r="B66" s="111" t="str">
        <f>VLOOKUP(B63,ESPECIFICACIONES[],1,FALSE)</f>
        <v xml:space="preserve">Solución Fisiológica 0.9% </v>
      </c>
      <c r="C66" s="112"/>
      <c r="D66" s="113"/>
      <c r="E66" s="65"/>
      <c r="F66" s="65"/>
      <c r="G66" s="65"/>
      <c r="H66" s="65"/>
      <c r="I66" s="65" t="s">
        <v>8</v>
      </c>
      <c r="J66" s="114"/>
      <c r="K66" s="115"/>
      <c r="L66" s="114"/>
      <c r="M66" s="115"/>
      <c r="N66" s="65"/>
      <c r="O66" s="65"/>
      <c r="P66" s="116"/>
      <c r="Q66" s="117"/>
      <c r="R66" s="116"/>
      <c r="S66" s="117"/>
      <c r="T66" s="116"/>
      <c r="U66" s="117"/>
      <c r="V66" s="116"/>
      <c r="W66" s="117"/>
      <c r="X66" s="116"/>
      <c r="Y66" s="117"/>
      <c r="Z66" s="116"/>
      <c r="AA66" s="117"/>
      <c r="AB66" s="116"/>
      <c r="AC66" s="117"/>
      <c r="AD66" s="116"/>
      <c r="AE66" s="117"/>
      <c r="AF66" s="116"/>
      <c r="AG66" s="117"/>
      <c r="AH66" s="65"/>
      <c r="AI66" s="65"/>
      <c r="AJ66" s="65"/>
      <c r="AK66" s="71"/>
      <c r="AL66" s="65"/>
      <c r="AM66" s="65"/>
    </row>
    <row r="67" spans="1:39" ht="20.25" customHeight="1" x14ac:dyDescent="0.25">
      <c r="A67" s="65"/>
      <c r="B67" s="111" t="str">
        <f>VLOOKUP(B64,ESPECIFICACIONES[],1,FALSE)</f>
        <v xml:space="preserve">Solución Fisiológica 0.9% </v>
      </c>
      <c r="C67" s="112"/>
      <c r="D67" s="113"/>
      <c r="E67" s="65"/>
      <c r="F67" s="65"/>
      <c r="G67" s="65"/>
      <c r="H67" s="65"/>
      <c r="I67" s="65" t="s">
        <v>8</v>
      </c>
      <c r="J67" s="114"/>
      <c r="K67" s="115"/>
      <c r="L67" s="114"/>
      <c r="M67" s="115"/>
      <c r="N67" s="65"/>
      <c r="O67" s="65"/>
      <c r="P67" s="116"/>
      <c r="Q67" s="117"/>
      <c r="R67" s="116"/>
      <c r="S67" s="117"/>
      <c r="T67" s="116"/>
      <c r="U67" s="117"/>
      <c r="V67" s="116"/>
      <c r="W67" s="117"/>
      <c r="X67" s="116"/>
      <c r="Y67" s="117"/>
      <c r="Z67" s="116"/>
      <c r="AA67" s="117"/>
      <c r="AB67" s="116"/>
      <c r="AC67" s="117"/>
      <c r="AD67" s="116"/>
      <c r="AE67" s="117"/>
      <c r="AF67" s="116"/>
      <c r="AG67" s="117"/>
      <c r="AH67" s="65"/>
      <c r="AI67" s="65"/>
      <c r="AJ67" s="65"/>
      <c r="AK67" s="71"/>
      <c r="AL67" s="65"/>
      <c r="AM67" s="65"/>
    </row>
    <row r="68" spans="1:39" ht="20.25" customHeight="1" x14ac:dyDescent="0.25">
      <c r="A68" s="65"/>
      <c r="B68" s="111" t="str">
        <f>VLOOKUP(B65,ESPECIFICACIONES[],1,FALSE)</f>
        <v xml:space="preserve">Solución Fisiológica 0.9% </v>
      </c>
      <c r="C68" s="112"/>
      <c r="D68" s="113"/>
      <c r="E68" s="65"/>
      <c r="F68" s="65"/>
      <c r="G68" s="65"/>
      <c r="H68" s="65"/>
      <c r="I68" s="65" t="s">
        <v>8</v>
      </c>
      <c r="J68" s="114"/>
      <c r="K68" s="115"/>
      <c r="L68" s="114"/>
      <c r="M68" s="115"/>
      <c r="N68" s="65"/>
      <c r="O68" s="65"/>
      <c r="P68" s="116"/>
      <c r="Q68" s="117"/>
      <c r="R68" s="116"/>
      <c r="S68" s="117"/>
      <c r="T68" s="116"/>
      <c r="U68" s="117"/>
      <c r="V68" s="116"/>
      <c r="W68" s="117"/>
      <c r="X68" s="116"/>
      <c r="Y68" s="117"/>
      <c r="Z68" s="116"/>
      <c r="AA68" s="117"/>
      <c r="AB68" s="116"/>
      <c r="AC68" s="117"/>
      <c r="AD68" s="116"/>
      <c r="AE68" s="117"/>
      <c r="AF68" s="116"/>
      <c r="AG68" s="117"/>
      <c r="AH68" s="65"/>
      <c r="AI68" s="65"/>
      <c r="AJ68" s="65"/>
      <c r="AK68" s="71"/>
      <c r="AL68" s="65"/>
      <c r="AM68" s="65"/>
    </row>
    <row r="69" spans="1:39" ht="20.25" customHeight="1" x14ac:dyDescent="0.25">
      <c r="A69" s="65"/>
      <c r="B69" s="111" t="str">
        <f>VLOOKUP(B66,ESPECIFICACIONES[],1,FALSE)</f>
        <v xml:space="preserve">Solución Fisiológica 0.9% </v>
      </c>
      <c r="C69" s="112"/>
      <c r="D69" s="113"/>
      <c r="E69" s="65"/>
      <c r="F69" s="65"/>
      <c r="G69" s="65"/>
      <c r="H69" s="65"/>
      <c r="I69" s="65" t="s">
        <v>8</v>
      </c>
      <c r="J69" s="114"/>
      <c r="K69" s="115"/>
      <c r="L69" s="114"/>
      <c r="M69" s="115"/>
      <c r="N69" s="65"/>
      <c r="O69" s="65"/>
      <c r="P69" s="116"/>
      <c r="Q69" s="117"/>
      <c r="R69" s="116"/>
      <c r="S69" s="117"/>
      <c r="T69" s="116"/>
      <c r="U69" s="117"/>
      <c r="V69" s="116"/>
      <c r="W69" s="117"/>
      <c r="X69" s="116"/>
      <c r="Y69" s="117"/>
      <c r="Z69" s="116"/>
      <c r="AA69" s="117"/>
      <c r="AB69" s="116"/>
      <c r="AC69" s="117"/>
      <c r="AD69" s="116"/>
      <c r="AE69" s="117"/>
      <c r="AF69" s="116"/>
      <c r="AG69" s="117"/>
      <c r="AH69" s="65"/>
      <c r="AI69" s="65"/>
      <c r="AJ69" s="65"/>
      <c r="AK69" s="71"/>
      <c r="AL69" s="65"/>
      <c r="AM69" s="65"/>
    </row>
    <row r="70" spans="1:39" ht="20.25" customHeight="1" x14ac:dyDescent="0.25">
      <c r="A70" s="65"/>
      <c r="B70" s="111" t="str">
        <f>VLOOKUP(B67,ESPECIFICACIONES[],1,FALSE)</f>
        <v xml:space="preserve">Solución Fisiológica 0.9% </v>
      </c>
      <c r="C70" s="112"/>
      <c r="D70" s="113"/>
      <c r="E70" s="65"/>
      <c r="F70" s="65"/>
      <c r="G70" s="65"/>
      <c r="H70" s="65"/>
      <c r="I70" s="65" t="s">
        <v>8</v>
      </c>
      <c r="J70" s="114"/>
      <c r="K70" s="115"/>
      <c r="L70" s="114"/>
      <c r="M70" s="115"/>
      <c r="N70" s="65"/>
      <c r="O70" s="65"/>
      <c r="P70" s="116"/>
      <c r="Q70" s="117"/>
      <c r="R70" s="116"/>
      <c r="S70" s="117"/>
      <c r="T70" s="116"/>
      <c r="U70" s="117"/>
      <c r="V70" s="116"/>
      <c r="W70" s="117"/>
      <c r="X70" s="116"/>
      <c r="Y70" s="117"/>
      <c r="Z70" s="116"/>
      <c r="AA70" s="117"/>
      <c r="AB70" s="116"/>
      <c r="AC70" s="117"/>
      <c r="AD70" s="116"/>
      <c r="AE70" s="117"/>
      <c r="AF70" s="116"/>
      <c r="AG70" s="117"/>
      <c r="AH70" s="65"/>
      <c r="AI70" s="65"/>
      <c r="AJ70" s="65"/>
      <c r="AK70" s="71"/>
      <c r="AL70" s="65"/>
      <c r="AM70" s="65"/>
    </row>
    <row r="71" spans="1:39" ht="20.25" customHeight="1" x14ac:dyDescent="0.25">
      <c r="A71" s="65"/>
      <c r="B71" s="111" t="str">
        <f>VLOOKUP(B68,ESPECIFICACIONES[],1,FALSE)</f>
        <v xml:space="preserve">Solución Fisiológica 0.9% </v>
      </c>
      <c r="C71" s="112"/>
      <c r="D71" s="113"/>
      <c r="E71" s="65"/>
      <c r="F71" s="65"/>
      <c r="G71" s="65"/>
      <c r="H71" s="65"/>
      <c r="I71" s="65" t="s">
        <v>8</v>
      </c>
      <c r="J71" s="114"/>
      <c r="K71" s="115"/>
      <c r="L71" s="114"/>
      <c r="M71" s="115"/>
      <c r="N71" s="65"/>
      <c r="O71" s="65"/>
      <c r="P71" s="116"/>
      <c r="Q71" s="117"/>
      <c r="R71" s="116"/>
      <c r="S71" s="117"/>
      <c r="T71" s="116"/>
      <c r="U71" s="117"/>
      <c r="V71" s="116"/>
      <c r="W71" s="117"/>
      <c r="X71" s="116"/>
      <c r="Y71" s="117"/>
      <c r="Z71" s="116"/>
      <c r="AA71" s="117"/>
      <c r="AB71" s="116"/>
      <c r="AC71" s="117"/>
      <c r="AD71" s="116"/>
      <c r="AE71" s="117"/>
      <c r="AF71" s="116"/>
      <c r="AG71" s="117"/>
      <c r="AH71" s="65"/>
      <c r="AI71" s="65"/>
      <c r="AJ71" s="65"/>
      <c r="AK71" s="71"/>
      <c r="AL71" s="65"/>
      <c r="AM71" s="65"/>
    </row>
    <row r="72" spans="1:39" ht="20.25" customHeight="1" x14ac:dyDescent="0.25">
      <c r="A72" s="65"/>
      <c r="B72" s="111" t="str">
        <f>VLOOKUP(B69,ESPECIFICACIONES[],1,FALSE)</f>
        <v xml:space="preserve">Solución Fisiológica 0.9% </v>
      </c>
      <c r="C72" s="112"/>
      <c r="D72" s="113"/>
      <c r="E72" s="65"/>
      <c r="F72" s="65"/>
      <c r="G72" s="65"/>
      <c r="H72" s="65"/>
      <c r="I72" s="65" t="s">
        <v>8</v>
      </c>
      <c r="J72" s="114"/>
      <c r="K72" s="115"/>
      <c r="L72" s="114"/>
      <c r="M72" s="115"/>
      <c r="N72" s="65"/>
      <c r="O72" s="65"/>
      <c r="P72" s="116"/>
      <c r="Q72" s="117"/>
      <c r="R72" s="116"/>
      <c r="S72" s="117"/>
      <c r="T72" s="116"/>
      <c r="U72" s="117"/>
      <c r="V72" s="116"/>
      <c r="W72" s="117"/>
      <c r="X72" s="116"/>
      <c r="Y72" s="117"/>
      <c r="Z72" s="116"/>
      <c r="AA72" s="117"/>
      <c r="AB72" s="116"/>
      <c r="AC72" s="117"/>
      <c r="AD72" s="116"/>
      <c r="AE72" s="117"/>
      <c r="AF72" s="116"/>
      <c r="AG72" s="117"/>
      <c r="AH72" s="65"/>
      <c r="AI72" s="65"/>
      <c r="AJ72" s="65"/>
      <c r="AK72" s="71"/>
      <c r="AL72" s="65"/>
      <c r="AM72" s="65"/>
    </row>
    <row r="73" spans="1:39" ht="20.25" customHeight="1" x14ac:dyDescent="0.25">
      <c r="A73" s="65"/>
      <c r="B73" s="111" t="str">
        <f>VLOOKUP(B70,ESPECIFICACIONES[],1,FALSE)</f>
        <v xml:space="preserve">Solución Fisiológica 0.9% </v>
      </c>
      <c r="C73" s="112"/>
      <c r="D73" s="113"/>
      <c r="E73" s="65"/>
      <c r="F73" s="65"/>
      <c r="G73" s="65"/>
      <c r="H73" s="65"/>
      <c r="I73" s="65" t="s">
        <v>8</v>
      </c>
      <c r="J73" s="114"/>
      <c r="K73" s="115"/>
      <c r="L73" s="114"/>
      <c r="M73" s="115"/>
      <c r="N73" s="65"/>
      <c r="O73" s="65"/>
      <c r="P73" s="116"/>
      <c r="Q73" s="117"/>
      <c r="R73" s="116"/>
      <c r="S73" s="117"/>
      <c r="T73" s="116"/>
      <c r="U73" s="117"/>
      <c r="V73" s="116"/>
      <c r="W73" s="117"/>
      <c r="X73" s="116"/>
      <c r="Y73" s="117"/>
      <c r="Z73" s="116"/>
      <c r="AA73" s="117"/>
      <c r="AB73" s="116"/>
      <c r="AC73" s="117"/>
      <c r="AD73" s="116"/>
      <c r="AE73" s="117"/>
      <c r="AF73" s="116"/>
      <c r="AG73" s="117"/>
      <c r="AH73" s="65"/>
      <c r="AI73" s="65"/>
      <c r="AJ73" s="65"/>
      <c r="AK73" s="71"/>
      <c r="AL73" s="65"/>
      <c r="AM73" s="65"/>
    </row>
    <row r="74" spans="1:39" ht="20.25" customHeight="1" x14ac:dyDescent="0.25">
      <c r="A74" s="65"/>
      <c r="B74" s="111" t="str">
        <f>VLOOKUP(B71,ESPECIFICACIONES[],1,FALSE)</f>
        <v xml:space="preserve">Solución Fisiológica 0.9% </v>
      </c>
      <c r="C74" s="112"/>
      <c r="D74" s="113"/>
      <c r="E74" s="65"/>
      <c r="F74" s="65"/>
      <c r="G74" s="65"/>
      <c r="H74" s="65"/>
      <c r="I74" s="65" t="s">
        <v>8</v>
      </c>
      <c r="J74" s="114"/>
      <c r="K74" s="115"/>
      <c r="L74" s="114"/>
      <c r="M74" s="115"/>
      <c r="N74" s="65"/>
      <c r="O74" s="65"/>
      <c r="P74" s="116"/>
      <c r="Q74" s="117"/>
      <c r="R74" s="116"/>
      <c r="S74" s="117"/>
      <c r="T74" s="116"/>
      <c r="U74" s="117"/>
      <c r="V74" s="116"/>
      <c r="W74" s="117"/>
      <c r="X74" s="116"/>
      <c r="Y74" s="117"/>
      <c r="Z74" s="116"/>
      <c r="AA74" s="117"/>
      <c r="AB74" s="116"/>
      <c r="AC74" s="117"/>
      <c r="AD74" s="116"/>
      <c r="AE74" s="117"/>
      <c r="AF74" s="116"/>
      <c r="AG74" s="117"/>
      <c r="AH74" s="65"/>
      <c r="AI74" s="65"/>
      <c r="AJ74" s="65"/>
      <c r="AK74" s="71"/>
      <c r="AL74" s="65"/>
      <c r="AM74" s="65"/>
    </row>
    <row r="75" spans="1:39" ht="20.25" customHeight="1" x14ac:dyDescent="0.25">
      <c r="A75" s="65"/>
      <c r="B75" s="111" t="str">
        <f>VLOOKUP(B72,ESPECIFICACIONES[],1,FALSE)</f>
        <v xml:space="preserve">Solución Fisiológica 0.9% </v>
      </c>
      <c r="C75" s="112"/>
      <c r="D75" s="113"/>
      <c r="E75" s="65"/>
      <c r="F75" s="65"/>
      <c r="G75" s="65"/>
      <c r="H75" s="65"/>
      <c r="I75" s="65" t="s">
        <v>8</v>
      </c>
      <c r="J75" s="114"/>
      <c r="K75" s="115"/>
      <c r="L75" s="114"/>
      <c r="M75" s="115"/>
      <c r="N75" s="65"/>
      <c r="O75" s="65"/>
      <c r="P75" s="116"/>
      <c r="Q75" s="117"/>
      <c r="R75" s="116"/>
      <c r="S75" s="117"/>
      <c r="T75" s="116"/>
      <c r="U75" s="117"/>
      <c r="V75" s="116"/>
      <c r="W75" s="117"/>
      <c r="X75" s="116"/>
      <c r="Y75" s="117"/>
      <c r="Z75" s="116"/>
      <c r="AA75" s="117"/>
      <c r="AB75" s="116"/>
      <c r="AC75" s="117"/>
      <c r="AD75" s="116"/>
      <c r="AE75" s="117"/>
      <c r="AF75" s="116"/>
      <c r="AG75" s="117"/>
      <c r="AH75" s="65"/>
      <c r="AI75" s="65"/>
      <c r="AJ75" s="65"/>
      <c r="AK75" s="71"/>
      <c r="AL75" s="65"/>
      <c r="AM75" s="65"/>
    </row>
    <row r="76" spans="1:39" ht="20.25" customHeight="1" x14ac:dyDescent="0.25">
      <c r="A76" s="65"/>
      <c r="B76" s="111" t="str">
        <f>VLOOKUP(B73,ESPECIFICACIONES[],1,FALSE)</f>
        <v xml:space="preserve">Solución Fisiológica 0.9% </v>
      </c>
      <c r="C76" s="112"/>
      <c r="D76" s="113"/>
      <c r="E76" s="65"/>
      <c r="F76" s="65"/>
      <c r="G76" s="65"/>
      <c r="H76" s="65"/>
      <c r="I76" s="65" t="s">
        <v>8</v>
      </c>
      <c r="J76" s="114"/>
      <c r="K76" s="115"/>
      <c r="L76" s="114"/>
      <c r="M76" s="115"/>
      <c r="N76" s="65"/>
      <c r="O76" s="65"/>
      <c r="P76" s="116"/>
      <c r="Q76" s="117"/>
      <c r="R76" s="116"/>
      <c r="S76" s="117"/>
      <c r="T76" s="116"/>
      <c r="U76" s="117"/>
      <c r="V76" s="116"/>
      <c r="W76" s="117"/>
      <c r="X76" s="116"/>
      <c r="Y76" s="117"/>
      <c r="Z76" s="116"/>
      <c r="AA76" s="117"/>
      <c r="AB76" s="116"/>
      <c r="AC76" s="117"/>
      <c r="AD76" s="116"/>
      <c r="AE76" s="117"/>
      <c r="AF76" s="116"/>
      <c r="AG76" s="117"/>
      <c r="AH76" s="65"/>
      <c r="AI76" s="65"/>
      <c r="AJ76" s="65"/>
      <c r="AK76" s="71"/>
      <c r="AL76" s="65"/>
      <c r="AM76" s="65"/>
    </row>
    <row r="77" spans="1:39" ht="20.25" customHeight="1" x14ac:dyDescent="0.25">
      <c r="A77" s="65"/>
      <c r="B77" s="111" t="str">
        <f>VLOOKUP(B74,ESPECIFICACIONES[],1,FALSE)</f>
        <v xml:space="preserve">Solución Fisiológica 0.9% </v>
      </c>
      <c r="C77" s="112"/>
      <c r="D77" s="113"/>
      <c r="E77" s="65"/>
      <c r="F77" s="65"/>
      <c r="G77" s="65"/>
      <c r="H77" s="65"/>
      <c r="I77" s="65" t="s">
        <v>8</v>
      </c>
      <c r="J77" s="114"/>
      <c r="K77" s="115"/>
      <c r="L77" s="114"/>
      <c r="M77" s="115"/>
      <c r="N77" s="65"/>
      <c r="O77" s="65"/>
      <c r="P77" s="116"/>
      <c r="Q77" s="117"/>
      <c r="R77" s="116"/>
      <c r="S77" s="117"/>
      <c r="T77" s="116"/>
      <c r="U77" s="117"/>
      <c r="V77" s="116"/>
      <c r="W77" s="117"/>
      <c r="X77" s="116"/>
      <c r="Y77" s="117"/>
      <c r="Z77" s="116"/>
      <c r="AA77" s="117"/>
      <c r="AB77" s="116"/>
      <c r="AC77" s="117"/>
      <c r="AD77" s="116"/>
      <c r="AE77" s="117"/>
      <c r="AF77" s="116"/>
      <c r="AG77" s="117"/>
      <c r="AH77" s="65"/>
      <c r="AI77" s="65"/>
      <c r="AJ77" s="65"/>
      <c r="AK77" s="71"/>
      <c r="AL77" s="65"/>
      <c r="AM77" s="65"/>
    </row>
    <row r="78" spans="1:39" ht="20.25" customHeight="1" x14ac:dyDescent="0.25">
      <c r="A78" s="65"/>
      <c r="B78" s="111" t="str">
        <f>VLOOKUP(B75,ESPECIFICACIONES[],1,FALSE)</f>
        <v xml:space="preserve">Solución Fisiológica 0.9% </v>
      </c>
      <c r="C78" s="112"/>
      <c r="D78" s="113"/>
      <c r="E78" s="65"/>
      <c r="F78" s="65"/>
      <c r="G78" s="65"/>
      <c r="H78" s="65"/>
      <c r="I78" s="65" t="s">
        <v>8</v>
      </c>
      <c r="J78" s="114"/>
      <c r="K78" s="115"/>
      <c r="L78" s="114"/>
      <c r="M78" s="115"/>
      <c r="N78" s="65"/>
      <c r="O78" s="65"/>
      <c r="P78" s="116"/>
      <c r="Q78" s="117"/>
      <c r="R78" s="116"/>
      <c r="S78" s="117"/>
      <c r="T78" s="116"/>
      <c r="U78" s="117"/>
      <c r="V78" s="116"/>
      <c r="W78" s="117"/>
      <c r="X78" s="116"/>
      <c r="Y78" s="117"/>
      <c r="Z78" s="116"/>
      <c r="AA78" s="117"/>
      <c r="AB78" s="116"/>
      <c r="AC78" s="117"/>
      <c r="AD78" s="116"/>
      <c r="AE78" s="117"/>
      <c r="AF78" s="116"/>
      <c r="AG78" s="117"/>
      <c r="AH78" s="65"/>
      <c r="AI78" s="65"/>
      <c r="AJ78" s="65"/>
      <c r="AK78" s="71"/>
      <c r="AL78" s="65"/>
      <c r="AM78" s="65"/>
    </row>
    <row r="79" spans="1:39" ht="20.25" customHeight="1" x14ac:dyDescent="0.25">
      <c r="A79" s="65"/>
      <c r="B79" s="111" t="str">
        <f>VLOOKUP(B76,ESPECIFICACIONES[],1,FALSE)</f>
        <v xml:space="preserve">Solución Fisiológica 0.9% </v>
      </c>
      <c r="C79" s="112"/>
      <c r="D79" s="113"/>
      <c r="E79" s="65"/>
      <c r="F79" s="65"/>
      <c r="G79" s="65"/>
      <c r="H79" s="65"/>
      <c r="I79" s="65" t="s">
        <v>8</v>
      </c>
      <c r="J79" s="114"/>
      <c r="K79" s="115"/>
      <c r="L79" s="114"/>
      <c r="M79" s="115"/>
      <c r="N79" s="65"/>
      <c r="O79" s="65"/>
      <c r="P79" s="116"/>
      <c r="Q79" s="117"/>
      <c r="R79" s="116"/>
      <c r="S79" s="117"/>
      <c r="T79" s="116"/>
      <c r="U79" s="117"/>
      <c r="V79" s="116"/>
      <c r="W79" s="117"/>
      <c r="X79" s="116"/>
      <c r="Y79" s="117"/>
      <c r="Z79" s="116"/>
      <c r="AA79" s="117"/>
      <c r="AB79" s="116"/>
      <c r="AC79" s="117"/>
      <c r="AD79" s="116"/>
      <c r="AE79" s="117"/>
      <c r="AF79" s="116"/>
      <c r="AG79" s="117"/>
      <c r="AH79" s="65"/>
      <c r="AI79" s="65"/>
      <c r="AJ79" s="65"/>
      <c r="AK79" s="71"/>
      <c r="AL79" s="65"/>
      <c r="AM79" s="65"/>
    </row>
    <row r="80" spans="1:39" ht="20.25" customHeight="1" x14ac:dyDescent="0.25">
      <c r="A80" s="65"/>
      <c r="B80" s="111" t="str">
        <f>VLOOKUP(B77,ESPECIFICACIONES[],1,FALSE)</f>
        <v xml:space="preserve">Solución Fisiológica 0.9% </v>
      </c>
      <c r="C80" s="112"/>
      <c r="D80" s="113"/>
      <c r="E80" s="65"/>
      <c r="F80" s="65"/>
      <c r="G80" s="65"/>
      <c r="H80" s="65"/>
      <c r="I80" s="65" t="s">
        <v>8</v>
      </c>
      <c r="J80" s="114"/>
      <c r="K80" s="115"/>
      <c r="L80" s="114"/>
      <c r="M80" s="115"/>
      <c r="N80" s="65"/>
      <c r="O80" s="65"/>
      <c r="P80" s="116"/>
      <c r="Q80" s="117"/>
      <c r="R80" s="116"/>
      <c r="S80" s="117"/>
      <c r="T80" s="116"/>
      <c r="U80" s="117"/>
      <c r="V80" s="116"/>
      <c r="W80" s="117"/>
      <c r="X80" s="116"/>
      <c r="Y80" s="117"/>
      <c r="Z80" s="116"/>
      <c r="AA80" s="117"/>
      <c r="AB80" s="116"/>
      <c r="AC80" s="117"/>
      <c r="AD80" s="116"/>
      <c r="AE80" s="117"/>
      <c r="AF80" s="116"/>
      <c r="AG80" s="117"/>
      <c r="AH80" s="65"/>
      <c r="AI80" s="65"/>
      <c r="AJ80" s="65"/>
      <c r="AK80" s="71"/>
      <c r="AL80" s="65"/>
      <c r="AM80" s="65"/>
    </row>
    <row r="81" spans="1:45" ht="20.25" customHeight="1" x14ac:dyDescent="0.25">
      <c r="A81" s="65"/>
      <c r="B81" s="111" t="str">
        <f>VLOOKUP(B78,ESPECIFICACIONES[],1,FALSE)</f>
        <v xml:space="preserve">Solución Fisiológica 0.9% </v>
      </c>
      <c r="C81" s="112"/>
      <c r="D81" s="113"/>
      <c r="E81" s="65"/>
      <c r="F81" s="65"/>
      <c r="G81" s="65"/>
      <c r="H81" s="65"/>
      <c r="I81" s="65" t="s">
        <v>8</v>
      </c>
      <c r="J81" s="114"/>
      <c r="K81" s="115"/>
      <c r="L81" s="114"/>
      <c r="M81" s="115"/>
      <c r="N81" s="65"/>
      <c r="O81" s="65"/>
      <c r="P81" s="116"/>
      <c r="Q81" s="117"/>
      <c r="R81" s="116"/>
      <c r="S81" s="117"/>
      <c r="T81" s="116"/>
      <c r="U81" s="117"/>
      <c r="V81" s="116"/>
      <c r="W81" s="117"/>
      <c r="X81" s="116"/>
      <c r="Y81" s="117"/>
      <c r="Z81" s="116"/>
      <c r="AA81" s="117"/>
      <c r="AB81" s="116"/>
      <c r="AC81" s="117"/>
      <c r="AD81" s="116"/>
      <c r="AE81" s="117"/>
      <c r="AF81" s="116"/>
      <c r="AG81" s="117"/>
      <c r="AH81" s="65"/>
      <c r="AI81" s="65"/>
      <c r="AJ81" s="65"/>
      <c r="AK81" s="71"/>
      <c r="AL81" s="65"/>
      <c r="AM81" s="65"/>
    </row>
    <row r="82" spans="1:45" ht="20.25" customHeight="1" x14ac:dyDescent="0.25">
      <c r="A82" s="65"/>
      <c r="B82" s="111" t="str">
        <f>VLOOKUP(B79,ESPECIFICACIONES[],1,FALSE)</f>
        <v xml:space="preserve">Solución Fisiológica 0.9% </v>
      </c>
      <c r="C82" s="112"/>
      <c r="D82" s="113"/>
      <c r="E82" s="65"/>
      <c r="F82" s="65"/>
      <c r="G82" s="65"/>
      <c r="H82" s="65"/>
      <c r="I82" s="65" t="s">
        <v>8</v>
      </c>
      <c r="J82" s="114"/>
      <c r="K82" s="115"/>
      <c r="L82" s="114"/>
      <c r="M82" s="115"/>
      <c r="N82" s="65"/>
      <c r="O82" s="65"/>
      <c r="P82" s="116"/>
      <c r="Q82" s="117"/>
      <c r="R82" s="116"/>
      <c r="S82" s="117"/>
      <c r="T82" s="116"/>
      <c r="U82" s="117"/>
      <c r="V82" s="116"/>
      <c r="W82" s="117"/>
      <c r="X82" s="116"/>
      <c r="Y82" s="117"/>
      <c r="Z82" s="116"/>
      <c r="AA82" s="117"/>
      <c r="AB82" s="116"/>
      <c r="AC82" s="117"/>
      <c r="AD82" s="116"/>
      <c r="AE82" s="117"/>
      <c r="AF82" s="116"/>
      <c r="AG82" s="117"/>
      <c r="AH82" s="65"/>
      <c r="AI82" s="65"/>
      <c r="AJ82" s="65"/>
      <c r="AK82" s="71"/>
      <c r="AL82" s="65"/>
      <c r="AM82" s="65"/>
    </row>
    <row r="83" spans="1:45" ht="20.25" customHeight="1" x14ac:dyDescent="0.25">
      <c r="A83" s="65"/>
      <c r="B83" s="111" t="str">
        <f>VLOOKUP(B80,ESPECIFICACIONES[],1,FALSE)</f>
        <v xml:space="preserve">Solución Fisiológica 0.9% </v>
      </c>
      <c r="C83" s="112"/>
      <c r="D83" s="113"/>
      <c r="E83" s="65"/>
      <c r="F83" s="65"/>
      <c r="G83" s="65"/>
      <c r="H83" s="65"/>
      <c r="I83" s="65" t="s">
        <v>8</v>
      </c>
      <c r="J83" s="114"/>
      <c r="K83" s="115"/>
      <c r="L83" s="114"/>
      <c r="M83" s="115"/>
      <c r="N83" s="65"/>
      <c r="O83" s="65"/>
      <c r="P83" s="116"/>
      <c r="Q83" s="117"/>
      <c r="R83" s="116"/>
      <c r="S83" s="117"/>
      <c r="T83" s="116"/>
      <c r="U83" s="117"/>
      <c r="V83" s="116"/>
      <c r="W83" s="117"/>
      <c r="X83" s="116"/>
      <c r="Y83" s="117"/>
      <c r="Z83" s="116"/>
      <c r="AA83" s="117"/>
      <c r="AB83" s="116"/>
      <c r="AC83" s="117"/>
      <c r="AD83" s="116"/>
      <c r="AE83" s="117"/>
      <c r="AF83" s="116"/>
      <c r="AG83" s="117"/>
      <c r="AH83" s="65"/>
      <c r="AI83" s="65"/>
      <c r="AJ83" s="65"/>
      <c r="AK83" s="71"/>
      <c r="AL83" s="65"/>
      <c r="AM83" s="65"/>
    </row>
    <row r="84" spans="1:45" ht="20.25" customHeight="1" x14ac:dyDescent="0.25">
      <c r="A84" s="65"/>
      <c r="B84" s="111" t="str">
        <f>VLOOKUP(B81,ESPECIFICACIONES[],1,FALSE)</f>
        <v xml:space="preserve">Solución Fisiológica 0.9% </v>
      </c>
      <c r="C84" s="112"/>
      <c r="D84" s="113"/>
      <c r="E84" s="65"/>
      <c r="F84" s="65"/>
      <c r="G84" s="65"/>
      <c r="H84" s="65"/>
      <c r="I84" s="65" t="s">
        <v>8</v>
      </c>
      <c r="J84" s="114"/>
      <c r="K84" s="115"/>
      <c r="L84" s="114"/>
      <c r="M84" s="115"/>
      <c r="N84" s="65"/>
      <c r="O84" s="65"/>
      <c r="P84" s="116"/>
      <c r="Q84" s="117"/>
      <c r="R84" s="116"/>
      <c r="S84" s="117"/>
      <c r="T84" s="116"/>
      <c r="U84" s="117"/>
      <c r="V84" s="116"/>
      <c r="W84" s="117"/>
      <c r="X84" s="116"/>
      <c r="Y84" s="117"/>
      <c r="Z84" s="116"/>
      <c r="AA84" s="117"/>
      <c r="AB84" s="116"/>
      <c r="AC84" s="117"/>
      <c r="AD84" s="116"/>
      <c r="AE84" s="117"/>
      <c r="AF84" s="116"/>
      <c r="AG84" s="117"/>
      <c r="AH84" s="65"/>
      <c r="AI84" s="65"/>
      <c r="AJ84" s="65"/>
      <c r="AK84" s="71"/>
      <c r="AL84" s="65"/>
      <c r="AM84" s="65"/>
    </row>
    <row r="85" spans="1:45" s="46" customFormat="1" ht="14.25" customHeight="1" x14ac:dyDescent="0.2">
      <c r="A85" s="83" t="s">
        <v>212</v>
      </c>
      <c r="B85" s="84"/>
      <c r="C85" s="84"/>
      <c r="D85" s="84"/>
      <c r="E85" s="84"/>
      <c r="F85" s="84"/>
      <c r="G85" s="84"/>
      <c r="H85" s="84"/>
      <c r="I85" s="84"/>
      <c r="J85" s="84"/>
      <c r="K85" s="84"/>
      <c r="L85" s="84"/>
      <c r="M85" s="84"/>
      <c r="N85" s="84"/>
      <c r="O85" s="84"/>
      <c r="P85" s="84"/>
      <c r="Q85" s="84"/>
      <c r="R85" s="84"/>
      <c r="S85" s="84"/>
      <c r="T85" s="84"/>
      <c r="U85" s="84"/>
      <c r="V85" s="84"/>
      <c r="W85" s="84"/>
      <c r="X85" s="84"/>
      <c r="Y85" s="84"/>
      <c r="Z85" s="84"/>
      <c r="AA85" s="84"/>
      <c r="AB85" s="84"/>
      <c r="AC85" s="84"/>
      <c r="AD85" s="84"/>
      <c r="AE85" s="84"/>
      <c r="AF85" s="84"/>
      <c r="AG85" s="84"/>
      <c r="AH85" s="84"/>
      <c r="AI85" s="84"/>
      <c r="AJ85" s="84"/>
      <c r="AK85" s="84"/>
      <c r="AL85" s="84"/>
      <c r="AM85" s="84"/>
    </row>
    <row r="86" spans="1:45" s="48" customFormat="1" ht="14.25" customHeight="1" x14ac:dyDescent="0.25">
      <c r="A86" s="85" t="s">
        <v>213</v>
      </c>
      <c r="B86" s="88" t="s">
        <v>214</v>
      </c>
      <c r="C86" s="88"/>
      <c r="D86" s="88"/>
      <c r="E86" s="47" t="s">
        <v>215</v>
      </c>
      <c r="F86" s="47" t="s">
        <v>224</v>
      </c>
      <c r="G86" s="47" t="s">
        <v>232</v>
      </c>
      <c r="H86" s="47" t="s">
        <v>218</v>
      </c>
      <c r="I86" s="73" t="s">
        <v>216</v>
      </c>
      <c r="J86" s="89" t="s">
        <v>217</v>
      </c>
      <c r="K86" s="90"/>
      <c r="L86" s="91" t="s">
        <v>219</v>
      </c>
      <c r="M86" s="92"/>
      <c r="N86" s="73" t="s">
        <v>225</v>
      </c>
      <c r="O86" s="73" t="s">
        <v>226</v>
      </c>
      <c r="P86" s="91" t="s">
        <v>220</v>
      </c>
      <c r="Q86" s="93"/>
      <c r="R86" s="93"/>
      <c r="S86" s="93"/>
      <c r="T86" s="93"/>
      <c r="U86" s="93"/>
      <c r="V86" s="93"/>
      <c r="W86" s="93"/>
      <c r="X86" s="93"/>
      <c r="Y86" s="93"/>
      <c r="Z86" s="93"/>
      <c r="AA86" s="93"/>
      <c r="AB86" s="93"/>
      <c r="AC86" s="93"/>
      <c r="AD86" s="93"/>
      <c r="AE86" s="93"/>
      <c r="AF86" s="93"/>
      <c r="AG86" s="92" t="s">
        <v>238</v>
      </c>
      <c r="AH86" s="88" t="s">
        <v>238</v>
      </c>
      <c r="AI86" s="88"/>
      <c r="AJ86" s="64" t="s">
        <v>239</v>
      </c>
      <c r="AK86" s="64" t="s">
        <v>240</v>
      </c>
      <c r="AL86" s="94" t="s">
        <v>222</v>
      </c>
      <c r="AM86" s="97" t="s">
        <v>223</v>
      </c>
    </row>
    <row r="87" spans="1:45" s="48" customFormat="1" ht="90.75" customHeight="1" x14ac:dyDescent="0.25">
      <c r="A87" s="86"/>
      <c r="B87" s="98" t="s">
        <v>245</v>
      </c>
      <c r="C87" s="99"/>
      <c r="D87" s="100"/>
      <c r="E87" s="118" t="s">
        <v>221</v>
      </c>
      <c r="F87" s="107" t="str">
        <f>VLOOKUP(B87,ESPECIFICACIONES[],2,FALSE)</f>
        <v>PEBD      PVC</v>
      </c>
      <c r="G87" s="74" t="str">
        <f>VLOOKUP(B87,ESPECIFICACIONES[],3,FALSE)</f>
        <v>No menor a 1000 ml                    No menor a 500 ml                        No menor a 250 ml                      No menor a 150 ml</v>
      </c>
      <c r="H87" s="107" t="str">
        <f>VLOOKUP(B87,ESPECIFICACIONES[],5,FALSE)</f>
        <v>El contenido y el envase primario no presenta huellas de coloración</v>
      </c>
      <c r="I87" s="107" t="str">
        <f>VLOOKUP(B87,ESPECIFICACIONES[],4,FALSE)</f>
        <v>Solución límpida y transparente</v>
      </c>
      <c r="J87" s="120">
        <f>VLOOKUP(B87,ESPECIFICACIONES[],6,FALSE)</f>
        <v>4.5</v>
      </c>
      <c r="K87" s="120">
        <f>VLOOKUP(B87,ESPECIFICACIONES[],7,FALSE)</f>
        <v>7</v>
      </c>
      <c r="L87" s="109" t="str">
        <f>VLOOKUP(B87,ESPECIFICACIONES[],8,FALSE)</f>
        <v>ms/cm</v>
      </c>
      <c r="M87" s="110" t="str">
        <f>VLOOKUP(B87,ESPECIFICACIONES[],9,FALSE)</f>
        <v>NA</v>
      </c>
      <c r="N87" s="63" t="str">
        <f>VLOOKUP(B87,ESPECIFICACIONES[],9,FALSE)</f>
        <v>NA</v>
      </c>
      <c r="O87" s="107" t="str">
        <f>VLOOKUP(B87,ESPECIFICACIONES[],11,FALSE)</f>
        <v>NA</v>
      </c>
      <c r="P87" s="104" t="str">
        <f>VLOOKUP(B87,ESPECIFICACIONES[],12,FALSE)</f>
        <v>% Cloruro de sodio</v>
      </c>
      <c r="Q87" s="104"/>
      <c r="R87" s="104" t="str">
        <f>VLOOKUP(B87,ESPECIFICACIONES[],15,FALSE)</f>
        <v>NA</v>
      </c>
      <c r="S87" s="104"/>
      <c r="T87" s="104" t="str">
        <f>VLOOKUP(B87,ESPECIFICACIONES[],18,FALSE)</f>
        <v>NA</v>
      </c>
      <c r="U87" s="104" t="str">
        <f>VLOOKUP(B87,ESPECIFICACIONES[],21,FALSE)</f>
        <v>NA</v>
      </c>
      <c r="V87" s="104" t="str">
        <f>VLOOKUP(B87,ESPECIFICACIONES[],21,FALSE)</f>
        <v>NA</v>
      </c>
      <c r="W87" s="104" t="str">
        <f>VLOOKUP(B87,ESPECIFICACIONES[],24,FALSE)</f>
        <v>NA</v>
      </c>
      <c r="X87" s="104" t="str">
        <f>VLOOKUP(B87,ESPECIFICACIONES[],24,FALSE)</f>
        <v>NA</v>
      </c>
      <c r="Y87" s="104"/>
      <c r="Z87" s="104" t="str">
        <f>VLOOKUP(B87,ESPECIFICACIONES[],27,FALSE)</f>
        <v>NA</v>
      </c>
      <c r="AA87" s="104" t="str">
        <f>VLOOKUP(B87,ESPECIFICACIONES[],30,FALSE)</f>
        <v>NA</v>
      </c>
      <c r="AB87" s="105" t="str">
        <f>VLOOKUP(B87,ESPECIFICACIONES[],30,FALSE)</f>
        <v>NA</v>
      </c>
      <c r="AC87" s="106"/>
      <c r="AD87" s="105" t="str">
        <f>VLOOKUP(B87,ESPECIFICACIONES[],33,FALSE)</f>
        <v>NA</v>
      </c>
      <c r="AE87" s="106"/>
      <c r="AF87" s="105" t="str">
        <f>VLOOKUP(B87,ESPECIFICACIONES[],36,FALSE)</f>
        <v>NA</v>
      </c>
      <c r="AG87" s="106"/>
      <c r="AH87" s="63" t="str">
        <f>VLOOKUP(B87,ESPECIFICACIONES[],39,FALSE)</f>
        <v>NA</v>
      </c>
      <c r="AI87" s="63" t="str">
        <f>VLOOKUP(B87,ESPECIFICACIONES[],40,FALSE)</f>
        <v>NA</v>
      </c>
      <c r="AJ87" s="107" t="str">
        <f>VLOOKUP(B87,ESPECIFICACIONES[],41,FALSE)</f>
        <v>Negativo al desarrollo de bacterias y hongos</v>
      </c>
      <c r="AK87" s="63" t="str">
        <f>VLOOKUP(B87,ESPECIFICACIONES[],42,FALSE)</f>
        <v>No más de 0,5 UE/ml</v>
      </c>
      <c r="AL87" s="95"/>
      <c r="AM87" s="97"/>
    </row>
    <row r="88" spans="1:45" s="49" customFormat="1" ht="27" customHeight="1" x14ac:dyDescent="0.25">
      <c r="A88" s="87"/>
      <c r="B88" s="101"/>
      <c r="C88" s="102"/>
      <c r="D88" s="103"/>
      <c r="E88" s="119"/>
      <c r="F88" s="108"/>
      <c r="G88" s="62">
        <v>150</v>
      </c>
      <c r="H88" s="108"/>
      <c r="I88" s="108"/>
      <c r="J88" s="120"/>
      <c r="K88" s="120"/>
      <c r="L88" s="63" t="s">
        <v>8</v>
      </c>
      <c r="M88" s="63" t="s">
        <v>8</v>
      </c>
      <c r="N88" s="63" t="e">
        <f>VLOOKUP(E88,ESPECIFICACIONES[],10,FALSE)</f>
        <v>#N/A</v>
      </c>
      <c r="O88" s="108">
        <f>VLOOKUP(B87,ESPECIFICACIONES[],13,FALSE)</f>
        <v>0.95</v>
      </c>
      <c r="P88" s="51">
        <f>VLOOKUP(B87,ESPECIFICACIONES[],13,FALSE)</f>
        <v>0.95</v>
      </c>
      <c r="Q88" s="51">
        <f>VLOOKUP(B87,ESPECIFICACIONES[],14,FALSE)</f>
        <v>1.05</v>
      </c>
      <c r="R88" s="52" t="str">
        <f>VLOOKUP(B87,ESPECIFICACIONES[],16,FALSE)</f>
        <v>NA</v>
      </c>
      <c r="S88" s="52" t="str">
        <f>VLOOKUP(B87,ESPECIFICACIONES[],17,FALSE)</f>
        <v>NA</v>
      </c>
      <c r="T88" s="52" t="str">
        <f>VLOOKUP(B87,ESPECIFICACIONES[],19,FALSE)</f>
        <v>NA</v>
      </c>
      <c r="U88" s="52" t="str">
        <f>VLOOKUP(B87,ESPECIFICACIONES[],20,FALSE)</f>
        <v>NA</v>
      </c>
      <c r="V88" s="52" t="str">
        <f>VLOOKUP(B87,ESPECIFICACIONES[],22,FALSE)</f>
        <v>NA</v>
      </c>
      <c r="W88" s="52" t="str">
        <f>VLOOKUP(B87,ESPECIFICACIONES[],23,FALSE)</f>
        <v>NA</v>
      </c>
      <c r="X88" s="52" t="str">
        <f>VLOOKUP(B87,ESPECIFICACIONES[],25,FALSE)</f>
        <v>NA</v>
      </c>
      <c r="Y88" s="52" t="str">
        <f>VLOOKUP(B87,ESPECIFICACIONES[],26,FALSE)</f>
        <v>NA</v>
      </c>
      <c r="Z88" s="52" t="str">
        <f>VLOOKUP(B87,ESPECIFICACIONES[],28,FALSE)</f>
        <v>NA</v>
      </c>
      <c r="AA88" s="52" t="str">
        <f>VLOOKUP(B87,ESPECIFICACIONES[],29,FALSE)</f>
        <v>NA</v>
      </c>
      <c r="AB88" s="52" t="str">
        <f>VLOOKUP(B87,ESPECIFICACIONES[],31,FALSE)</f>
        <v>NA</v>
      </c>
      <c r="AC88" s="52" t="str">
        <f>VLOOKUP(B87,ESPECIFICACIONES[],32,FALSE)</f>
        <v>NA</v>
      </c>
      <c r="AD88" s="52" t="str">
        <f>VLOOKUP(B87,ESPECIFICACIONES[],34,FALSE)</f>
        <v>NA</v>
      </c>
      <c r="AE88" s="52" t="str">
        <f>VLOOKUP(B87,ESPECIFICACIONES[],35,FALSE)</f>
        <v>NA</v>
      </c>
      <c r="AF88" s="52" t="str">
        <f>VLOOKUP(B87,ESPECIFICACIONES[],37,FALSE)</f>
        <v>NA</v>
      </c>
      <c r="AG88" s="52" t="str">
        <f>VLOOKUP(B87,ESPECIFICACIONES[],38,FALSE)</f>
        <v>NA</v>
      </c>
      <c r="AH88" s="67" t="s">
        <v>8</v>
      </c>
      <c r="AI88" s="67" t="s">
        <v>8</v>
      </c>
      <c r="AJ88" s="108" t="e">
        <f>VLOOKUP(C88,ESPECIFICACIONES[],40,FALSE)</f>
        <v>#N/A</v>
      </c>
      <c r="AK88" s="66">
        <v>0.5</v>
      </c>
      <c r="AL88" s="96"/>
      <c r="AM88" s="97"/>
      <c r="AS88" s="50"/>
    </row>
    <row r="89" spans="1:45" ht="20.25" customHeight="1" x14ac:dyDescent="0.25">
      <c r="A89" s="65"/>
      <c r="B89" s="111" t="str">
        <f>VLOOKUP(B82,ESPECIFICACIONES[],1,FALSE)</f>
        <v xml:space="preserve">Solución Fisiológica 0.9% </v>
      </c>
      <c r="C89" s="112"/>
      <c r="D89" s="113"/>
      <c r="E89" s="65"/>
      <c r="F89" s="65"/>
      <c r="G89" s="65"/>
      <c r="H89" s="65"/>
      <c r="I89" s="65" t="s">
        <v>8</v>
      </c>
      <c r="J89" s="114"/>
      <c r="K89" s="115"/>
      <c r="L89" s="114"/>
      <c r="M89" s="115"/>
      <c r="N89" s="65"/>
      <c r="O89" s="65"/>
      <c r="P89" s="116"/>
      <c r="Q89" s="117"/>
      <c r="R89" s="116"/>
      <c r="S89" s="117"/>
      <c r="T89" s="116"/>
      <c r="U89" s="117"/>
      <c r="V89" s="116"/>
      <c r="W89" s="117"/>
      <c r="X89" s="116"/>
      <c r="Y89" s="117"/>
      <c r="Z89" s="116"/>
      <c r="AA89" s="117"/>
      <c r="AB89" s="116"/>
      <c r="AC89" s="117"/>
      <c r="AD89" s="116"/>
      <c r="AE89" s="117"/>
      <c r="AF89" s="116"/>
      <c r="AG89" s="117"/>
      <c r="AH89" s="65"/>
      <c r="AI89" s="65"/>
      <c r="AJ89" s="65"/>
      <c r="AK89" s="71"/>
      <c r="AL89" s="65"/>
      <c r="AM89" s="65"/>
    </row>
    <row r="90" spans="1:45" ht="20.25" customHeight="1" x14ac:dyDescent="0.25">
      <c r="A90" s="65"/>
      <c r="B90" s="111" t="str">
        <f>VLOOKUP(B83,ESPECIFICACIONES[],1,FALSE)</f>
        <v xml:space="preserve">Solución Fisiológica 0.9% </v>
      </c>
      <c r="C90" s="112"/>
      <c r="D90" s="113"/>
      <c r="E90" s="65"/>
      <c r="F90" s="65"/>
      <c r="G90" s="65"/>
      <c r="H90" s="65"/>
      <c r="I90" s="65" t="s">
        <v>8</v>
      </c>
      <c r="J90" s="114"/>
      <c r="K90" s="115"/>
      <c r="L90" s="114"/>
      <c r="M90" s="115"/>
      <c r="N90" s="65"/>
      <c r="O90" s="65"/>
      <c r="P90" s="116"/>
      <c r="Q90" s="117"/>
      <c r="R90" s="116"/>
      <c r="S90" s="117"/>
      <c r="T90" s="116"/>
      <c r="U90" s="117"/>
      <c r="V90" s="116"/>
      <c r="W90" s="117"/>
      <c r="X90" s="116"/>
      <c r="Y90" s="117"/>
      <c r="Z90" s="116"/>
      <c r="AA90" s="117"/>
      <c r="AB90" s="116"/>
      <c r="AC90" s="117"/>
      <c r="AD90" s="116"/>
      <c r="AE90" s="117"/>
      <c r="AF90" s="116"/>
      <c r="AG90" s="117"/>
      <c r="AH90" s="65"/>
      <c r="AI90" s="65"/>
      <c r="AJ90" s="65"/>
      <c r="AK90" s="71"/>
      <c r="AL90" s="65"/>
      <c r="AM90" s="65"/>
    </row>
    <row r="91" spans="1:45" ht="20.25" customHeight="1" x14ac:dyDescent="0.25">
      <c r="A91" s="65"/>
      <c r="B91" s="111" t="str">
        <f>VLOOKUP(B84,ESPECIFICACIONES[],1,FALSE)</f>
        <v xml:space="preserve">Solución Fisiológica 0.9% </v>
      </c>
      <c r="C91" s="112"/>
      <c r="D91" s="113"/>
      <c r="E91" s="65"/>
      <c r="F91" s="65"/>
      <c r="G91" s="65"/>
      <c r="H91" s="65"/>
      <c r="I91" s="65" t="s">
        <v>8</v>
      </c>
      <c r="J91" s="114"/>
      <c r="K91" s="115"/>
      <c r="L91" s="114"/>
      <c r="M91" s="115"/>
      <c r="N91" s="65"/>
      <c r="O91" s="65"/>
      <c r="P91" s="116"/>
      <c r="Q91" s="117"/>
      <c r="R91" s="116"/>
      <c r="S91" s="117"/>
      <c r="T91" s="116"/>
      <c r="U91" s="117"/>
      <c r="V91" s="116"/>
      <c r="W91" s="117"/>
      <c r="X91" s="116"/>
      <c r="Y91" s="117"/>
      <c r="Z91" s="116"/>
      <c r="AA91" s="117"/>
      <c r="AB91" s="116"/>
      <c r="AC91" s="117"/>
      <c r="AD91" s="116"/>
      <c r="AE91" s="117"/>
      <c r="AF91" s="116"/>
      <c r="AG91" s="117"/>
      <c r="AH91" s="65"/>
      <c r="AI91" s="65"/>
      <c r="AJ91" s="65"/>
      <c r="AK91" s="71"/>
      <c r="AL91" s="65"/>
      <c r="AM91" s="65"/>
    </row>
    <row r="92" spans="1:45" ht="20.25" customHeight="1" x14ac:dyDescent="0.25">
      <c r="A92" s="65"/>
      <c r="B92" s="111" t="str">
        <f>VLOOKUP(B89,ESPECIFICACIONES[],1,FALSE)</f>
        <v xml:space="preserve">Solución Fisiológica 0.9% </v>
      </c>
      <c r="C92" s="112"/>
      <c r="D92" s="113"/>
      <c r="E92" s="65"/>
      <c r="F92" s="65"/>
      <c r="G92" s="65"/>
      <c r="H92" s="65"/>
      <c r="I92" s="65" t="s">
        <v>8</v>
      </c>
      <c r="J92" s="114"/>
      <c r="K92" s="115"/>
      <c r="L92" s="114"/>
      <c r="M92" s="115"/>
      <c r="N92" s="65"/>
      <c r="O92" s="65"/>
      <c r="P92" s="116"/>
      <c r="Q92" s="117"/>
      <c r="R92" s="116"/>
      <c r="S92" s="117"/>
      <c r="T92" s="116"/>
      <c r="U92" s="117"/>
      <c r="V92" s="116"/>
      <c r="W92" s="117"/>
      <c r="X92" s="116"/>
      <c r="Y92" s="117"/>
      <c r="Z92" s="116"/>
      <c r="AA92" s="117"/>
      <c r="AB92" s="116"/>
      <c r="AC92" s="117"/>
      <c r="AD92" s="116"/>
      <c r="AE92" s="117"/>
      <c r="AF92" s="116"/>
      <c r="AG92" s="117"/>
      <c r="AH92" s="65"/>
      <c r="AI92" s="65"/>
      <c r="AJ92" s="65"/>
      <c r="AK92" s="71"/>
      <c r="AL92" s="65"/>
      <c r="AM92" s="65"/>
    </row>
    <row r="93" spans="1:45" ht="20.25" customHeight="1" x14ac:dyDescent="0.25">
      <c r="A93" s="65"/>
      <c r="B93" s="111" t="str">
        <f>VLOOKUP(B90,ESPECIFICACIONES[],1,FALSE)</f>
        <v xml:space="preserve">Solución Fisiológica 0.9% </v>
      </c>
      <c r="C93" s="112"/>
      <c r="D93" s="113"/>
      <c r="E93" s="65"/>
      <c r="F93" s="65"/>
      <c r="G93" s="65"/>
      <c r="H93" s="65"/>
      <c r="I93" s="65" t="s">
        <v>8</v>
      </c>
      <c r="J93" s="114"/>
      <c r="K93" s="115"/>
      <c r="L93" s="114"/>
      <c r="M93" s="115"/>
      <c r="N93" s="65"/>
      <c r="O93" s="65"/>
      <c r="P93" s="116"/>
      <c r="Q93" s="117"/>
      <c r="R93" s="116"/>
      <c r="S93" s="117"/>
      <c r="T93" s="116"/>
      <c r="U93" s="117"/>
      <c r="V93" s="116"/>
      <c r="W93" s="117"/>
      <c r="X93" s="116"/>
      <c r="Y93" s="117"/>
      <c r="Z93" s="116"/>
      <c r="AA93" s="117"/>
      <c r="AB93" s="116"/>
      <c r="AC93" s="117"/>
      <c r="AD93" s="116"/>
      <c r="AE93" s="117"/>
      <c r="AF93" s="116"/>
      <c r="AG93" s="117"/>
      <c r="AH93" s="65"/>
      <c r="AI93" s="65"/>
      <c r="AJ93" s="65"/>
      <c r="AK93" s="71"/>
      <c r="AL93" s="65"/>
      <c r="AM93" s="65"/>
    </row>
    <row r="94" spans="1:45" ht="20.25" customHeight="1" x14ac:dyDescent="0.25">
      <c r="A94" s="65"/>
      <c r="B94" s="111" t="str">
        <f>VLOOKUP(B91,ESPECIFICACIONES[],1,FALSE)</f>
        <v xml:space="preserve">Solución Fisiológica 0.9% </v>
      </c>
      <c r="C94" s="112"/>
      <c r="D94" s="113"/>
      <c r="E94" s="65"/>
      <c r="F94" s="65"/>
      <c r="G94" s="65"/>
      <c r="H94" s="65"/>
      <c r="I94" s="65" t="s">
        <v>8</v>
      </c>
      <c r="J94" s="114"/>
      <c r="K94" s="115"/>
      <c r="L94" s="114"/>
      <c r="M94" s="115"/>
      <c r="N94" s="65"/>
      <c r="O94" s="65"/>
      <c r="P94" s="116"/>
      <c r="Q94" s="117"/>
      <c r="R94" s="116"/>
      <c r="S94" s="117"/>
      <c r="T94" s="116"/>
      <c r="U94" s="117"/>
      <c r="V94" s="116"/>
      <c r="W94" s="117"/>
      <c r="X94" s="116"/>
      <c r="Y94" s="117"/>
      <c r="Z94" s="116"/>
      <c r="AA94" s="117"/>
      <c r="AB94" s="116"/>
      <c r="AC94" s="117"/>
      <c r="AD94" s="116"/>
      <c r="AE94" s="117"/>
      <c r="AF94" s="116"/>
      <c r="AG94" s="117"/>
      <c r="AH94" s="65"/>
      <c r="AI94" s="65"/>
      <c r="AJ94" s="65"/>
      <c r="AK94" s="71"/>
      <c r="AL94" s="65"/>
      <c r="AM94" s="65"/>
    </row>
    <row r="95" spans="1:45" ht="20.25" customHeight="1" x14ac:dyDescent="0.25">
      <c r="A95" s="65"/>
      <c r="B95" s="111" t="str">
        <f>VLOOKUP(B92,ESPECIFICACIONES[],1,FALSE)</f>
        <v xml:space="preserve">Solución Fisiológica 0.9% </v>
      </c>
      <c r="C95" s="112"/>
      <c r="D95" s="113"/>
      <c r="E95" s="65"/>
      <c r="F95" s="65"/>
      <c r="G95" s="65"/>
      <c r="H95" s="65"/>
      <c r="I95" s="65" t="s">
        <v>8</v>
      </c>
      <c r="J95" s="114"/>
      <c r="K95" s="115"/>
      <c r="L95" s="114"/>
      <c r="M95" s="115"/>
      <c r="N95" s="65"/>
      <c r="O95" s="65"/>
      <c r="P95" s="116"/>
      <c r="Q95" s="117"/>
      <c r="R95" s="116"/>
      <c r="S95" s="117"/>
      <c r="T95" s="116"/>
      <c r="U95" s="117"/>
      <c r="V95" s="116"/>
      <c r="W95" s="117"/>
      <c r="X95" s="116"/>
      <c r="Y95" s="117"/>
      <c r="Z95" s="116"/>
      <c r="AA95" s="117"/>
      <c r="AB95" s="116"/>
      <c r="AC95" s="117"/>
      <c r="AD95" s="116"/>
      <c r="AE95" s="117"/>
      <c r="AF95" s="116"/>
      <c r="AG95" s="117"/>
      <c r="AH95" s="65"/>
      <c r="AI95" s="65"/>
      <c r="AJ95" s="65"/>
      <c r="AK95" s="71"/>
      <c r="AL95" s="65"/>
      <c r="AM95" s="65"/>
    </row>
    <row r="96" spans="1:45" ht="20.25" customHeight="1" x14ac:dyDescent="0.25">
      <c r="A96" s="65"/>
      <c r="B96" s="111" t="str">
        <f>VLOOKUP(B93,ESPECIFICACIONES[],1,FALSE)</f>
        <v xml:space="preserve">Solución Fisiológica 0.9% </v>
      </c>
      <c r="C96" s="112"/>
      <c r="D96" s="113"/>
      <c r="E96" s="65"/>
      <c r="F96" s="65"/>
      <c r="G96" s="65"/>
      <c r="H96" s="65"/>
      <c r="I96" s="65" t="s">
        <v>8</v>
      </c>
      <c r="J96" s="114"/>
      <c r="K96" s="115"/>
      <c r="L96" s="114"/>
      <c r="M96" s="115"/>
      <c r="N96" s="65"/>
      <c r="O96" s="65"/>
      <c r="P96" s="116"/>
      <c r="Q96" s="117"/>
      <c r="R96" s="116"/>
      <c r="S96" s="117"/>
      <c r="T96" s="116"/>
      <c r="U96" s="117"/>
      <c r="V96" s="116"/>
      <c r="W96" s="117"/>
      <c r="X96" s="116"/>
      <c r="Y96" s="117"/>
      <c r="Z96" s="116"/>
      <c r="AA96" s="117"/>
      <c r="AB96" s="116"/>
      <c r="AC96" s="117"/>
      <c r="AD96" s="116"/>
      <c r="AE96" s="117"/>
      <c r="AF96" s="116"/>
      <c r="AG96" s="117"/>
      <c r="AH96" s="65"/>
      <c r="AI96" s="65"/>
      <c r="AJ96" s="65"/>
      <c r="AK96" s="71"/>
      <c r="AL96" s="65"/>
      <c r="AM96" s="65"/>
    </row>
    <row r="97" spans="1:39" ht="20.25" customHeight="1" x14ac:dyDescent="0.25">
      <c r="A97" s="65"/>
      <c r="B97" s="111" t="str">
        <f>VLOOKUP(B94,ESPECIFICACIONES[],1,FALSE)</f>
        <v xml:space="preserve">Solución Fisiológica 0.9% </v>
      </c>
      <c r="C97" s="112"/>
      <c r="D97" s="113"/>
      <c r="E97" s="65"/>
      <c r="F97" s="65"/>
      <c r="G97" s="65"/>
      <c r="H97" s="65"/>
      <c r="I97" s="65" t="s">
        <v>8</v>
      </c>
      <c r="J97" s="114"/>
      <c r="K97" s="115"/>
      <c r="L97" s="114"/>
      <c r="M97" s="115"/>
      <c r="N97" s="65"/>
      <c r="O97" s="65"/>
      <c r="P97" s="116"/>
      <c r="Q97" s="117"/>
      <c r="R97" s="116"/>
      <c r="S97" s="117"/>
      <c r="T97" s="116"/>
      <c r="U97" s="117"/>
      <c r="V97" s="116"/>
      <c r="W97" s="117"/>
      <c r="X97" s="116"/>
      <c r="Y97" s="117"/>
      <c r="Z97" s="116"/>
      <c r="AA97" s="117"/>
      <c r="AB97" s="116"/>
      <c r="AC97" s="117"/>
      <c r="AD97" s="116"/>
      <c r="AE97" s="117"/>
      <c r="AF97" s="116"/>
      <c r="AG97" s="117"/>
      <c r="AH97" s="65"/>
      <c r="AI97" s="65"/>
      <c r="AJ97" s="65"/>
      <c r="AK97" s="71"/>
      <c r="AL97" s="65"/>
      <c r="AM97" s="65"/>
    </row>
    <row r="98" spans="1:39" ht="20.25" customHeight="1" x14ac:dyDescent="0.25">
      <c r="A98" s="65"/>
      <c r="B98" s="111" t="str">
        <f>VLOOKUP(B95,ESPECIFICACIONES[],1,FALSE)</f>
        <v xml:space="preserve">Solución Fisiológica 0.9% </v>
      </c>
      <c r="C98" s="112"/>
      <c r="D98" s="113"/>
      <c r="E98" s="65"/>
      <c r="F98" s="65"/>
      <c r="G98" s="65"/>
      <c r="H98" s="65"/>
      <c r="I98" s="65" t="s">
        <v>8</v>
      </c>
      <c r="J98" s="114"/>
      <c r="K98" s="115"/>
      <c r="L98" s="114"/>
      <c r="M98" s="115"/>
      <c r="N98" s="65"/>
      <c r="O98" s="65"/>
      <c r="P98" s="116"/>
      <c r="Q98" s="117"/>
      <c r="R98" s="116"/>
      <c r="S98" s="117"/>
      <c r="T98" s="116"/>
      <c r="U98" s="117"/>
      <c r="V98" s="116"/>
      <c r="W98" s="117"/>
      <c r="X98" s="116"/>
      <c r="Y98" s="117"/>
      <c r="Z98" s="116"/>
      <c r="AA98" s="117"/>
      <c r="AB98" s="116"/>
      <c r="AC98" s="117"/>
      <c r="AD98" s="116"/>
      <c r="AE98" s="117"/>
      <c r="AF98" s="116"/>
      <c r="AG98" s="117"/>
      <c r="AH98" s="65"/>
      <c r="AI98" s="65"/>
      <c r="AJ98" s="65"/>
      <c r="AK98" s="71"/>
      <c r="AL98" s="65"/>
      <c r="AM98" s="65"/>
    </row>
    <row r="99" spans="1:39" ht="20.25" customHeight="1" x14ac:dyDescent="0.25">
      <c r="A99" s="65"/>
      <c r="B99" s="111" t="str">
        <f>VLOOKUP(B96,ESPECIFICACIONES[],1,FALSE)</f>
        <v xml:space="preserve">Solución Fisiológica 0.9% </v>
      </c>
      <c r="C99" s="112"/>
      <c r="D99" s="113"/>
      <c r="E99" s="65"/>
      <c r="F99" s="65"/>
      <c r="G99" s="65"/>
      <c r="H99" s="65"/>
      <c r="I99" s="65" t="s">
        <v>8</v>
      </c>
      <c r="J99" s="114"/>
      <c r="K99" s="115"/>
      <c r="L99" s="114"/>
      <c r="M99" s="115"/>
      <c r="N99" s="65"/>
      <c r="O99" s="65"/>
      <c r="P99" s="116"/>
      <c r="Q99" s="117"/>
      <c r="R99" s="116"/>
      <c r="S99" s="117"/>
      <c r="T99" s="116"/>
      <c r="U99" s="117"/>
      <c r="V99" s="116"/>
      <c r="W99" s="117"/>
      <c r="X99" s="116"/>
      <c r="Y99" s="117"/>
      <c r="Z99" s="116"/>
      <c r="AA99" s="117"/>
      <c r="AB99" s="116"/>
      <c r="AC99" s="117"/>
      <c r="AD99" s="116"/>
      <c r="AE99" s="117"/>
      <c r="AF99" s="116"/>
      <c r="AG99" s="117"/>
      <c r="AH99" s="65"/>
      <c r="AI99" s="65"/>
      <c r="AJ99" s="65"/>
      <c r="AK99" s="71"/>
      <c r="AL99" s="65"/>
      <c r="AM99" s="65"/>
    </row>
    <row r="100" spans="1:39" ht="20.25" customHeight="1" x14ac:dyDescent="0.25">
      <c r="A100" s="65"/>
      <c r="B100" s="111" t="str">
        <f>VLOOKUP(B97,ESPECIFICACIONES[],1,FALSE)</f>
        <v xml:space="preserve">Solución Fisiológica 0.9% </v>
      </c>
      <c r="C100" s="112"/>
      <c r="D100" s="113"/>
      <c r="E100" s="65"/>
      <c r="F100" s="65"/>
      <c r="G100" s="65"/>
      <c r="H100" s="65"/>
      <c r="I100" s="65" t="s">
        <v>8</v>
      </c>
      <c r="J100" s="114"/>
      <c r="K100" s="115"/>
      <c r="L100" s="114"/>
      <c r="M100" s="115"/>
      <c r="N100" s="65"/>
      <c r="O100" s="65"/>
      <c r="P100" s="116"/>
      <c r="Q100" s="117"/>
      <c r="R100" s="116"/>
      <c r="S100" s="117"/>
      <c r="T100" s="116"/>
      <c r="U100" s="117"/>
      <c r="V100" s="116"/>
      <c r="W100" s="117"/>
      <c r="X100" s="116"/>
      <c r="Y100" s="117"/>
      <c r="Z100" s="116"/>
      <c r="AA100" s="117"/>
      <c r="AB100" s="116"/>
      <c r="AC100" s="117"/>
      <c r="AD100" s="116"/>
      <c r="AE100" s="117"/>
      <c r="AF100" s="116"/>
      <c r="AG100" s="117"/>
      <c r="AH100" s="65"/>
      <c r="AI100" s="65"/>
      <c r="AJ100" s="65"/>
      <c r="AK100" s="71"/>
      <c r="AL100" s="65"/>
      <c r="AM100" s="65"/>
    </row>
    <row r="101" spans="1:39" ht="20.25" customHeight="1" x14ac:dyDescent="0.25">
      <c r="A101" s="65"/>
      <c r="B101" s="111" t="str">
        <f>VLOOKUP(B98,ESPECIFICACIONES[],1,FALSE)</f>
        <v xml:space="preserve">Solución Fisiológica 0.9% </v>
      </c>
      <c r="C101" s="112"/>
      <c r="D101" s="113"/>
      <c r="E101" s="65"/>
      <c r="F101" s="65"/>
      <c r="G101" s="65"/>
      <c r="H101" s="65"/>
      <c r="I101" s="65" t="s">
        <v>8</v>
      </c>
      <c r="J101" s="114"/>
      <c r="K101" s="115"/>
      <c r="L101" s="114"/>
      <c r="M101" s="115"/>
      <c r="N101" s="65"/>
      <c r="O101" s="65"/>
      <c r="P101" s="116"/>
      <c r="Q101" s="117"/>
      <c r="R101" s="116"/>
      <c r="S101" s="117"/>
      <c r="T101" s="116"/>
      <c r="U101" s="117"/>
      <c r="V101" s="116"/>
      <c r="W101" s="117"/>
      <c r="X101" s="116"/>
      <c r="Y101" s="117"/>
      <c r="Z101" s="116"/>
      <c r="AA101" s="117"/>
      <c r="AB101" s="116"/>
      <c r="AC101" s="117"/>
      <c r="AD101" s="116"/>
      <c r="AE101" s="117"/>
      <c r="AF101" s="116"/>
      <c r="AG101" s="117"/>
      <c r="AH101" s="65"/>
      <c r="AI101" s="65"/>
      <c r="AJ101" s="65"/>
      <c r="AK101" s="71"/>
      <c r="AL101" s="65"/>
      <c r="AM101" s="65"/>
    </row>
    <row r="102" spans="1:39" ht="20.25" customHeight="1" x14ac:dyDescent="0.25">
      <c r="A102" s="65"/>
      <c r="B102" s="111" t="str">
        <f>VLOOKUP(B99,ESPECIFICACIONES[],1,FALSE)</f>
        <v xml:space="preserve">Solución Fisiológica 0.9% </v>
      </c>
      <c r="C102" s="112"/>
      <c r="D102" s="113"/>
      <c r="E102" s="65"/>
      <c r="F102" s="65"/>
      <c r="G102" s="65"/>
      <c r="H102" s="65"/>
      <c r="I102" s="65" t="s">
        <v>8</v>
      </c>
      <c r="J102" s="114"/>
      <c r="K102" s="115"/>
      <c r="L102" s="114"/>
      <c r="M102" s="115"/>
      <c r="N102" s="65"/>
      <c r="O102" s="65"/>
      <c r="P102" s="116"/>
      <c r="Q102" s="117"/>
      <c r="R102" s="116"/>
      <c r="S102" s="117"/>
      <c r="T102" s="116"/>
      <c r="U102" s="117"/>
      <c r="V102" s="116"/>
      <c r="W102" s="117"/>
      <c r="X102" s="116"/>
      <c r="Y102" s="117"/>
      <c r="Z102" s="116"/>
      <c r="AA102" s="117"/>
      <c r="AB102" s="116"/>
      <c r="AC102" s="117"/>
      <c r="AD102" s="116"/>
      <c r="AE102" s="117"/>
      <c r="AF102" s="116"/>
      <c r="AG102" s="117"/>
      <c r="AH102" s="65"/>
      <c r="AI102" s="65"/>
      <c r="AJ102" s="65"/>
      <c r="AK102" s="71"/>
      <c r="AL102" s="65"/>
      <c r="AM102" s="65"/>
    </row>
    <row r="103" spans="1:39" ht="20.25" customHeight="1" x14ac:dyDescent="0.25">
      <c r="A103" s="65"/>
      <c r="B103" s="111" t="str">
        <f>VLOOKUP(B100,ESPECIFICACIONES[],1,FALSE)</f>
        <v xml:space="preserve">Solución Fisiológica 0.9% </v>
      </c>
      <c r="C103" s="112"/>
      <c r="D103" s="113"/>
      <c r="E103" s="65"/>
      <c r="F103" s="65"/>
      <c r="G103" s="65"/>
      <c r="H103" s="65"/>
      <c r="I103" s="65" t="s">
        <v>8</v>
      </c>
      <c r="J103" s="114"/>
      <c r="K103" s="115"/>
      <c r="L103" s="114"/>
      <c r="M103" s="115"/>
      <c r="N103" s="65"/>
      <c r="O103" s="65"/>
      <c r="P103" s="116"/>
      <c r="Q103" s="117"/>
      <c r="R103" s="116"/>
      <c r="S103" s="117"/>
      <c r="T103" s="116"/>
      <c r="U103" s="117"/>
      <c r="V103" s="116"/>
      <c r="W103" s="117"/>
      <c r="X103" s="116"/>
      <c r="Y103" s="117"/>
      <c r="Z103" s="116"/>
      <c r="AA103" s="117"/>
      <c r="AB103" s="116"/>
      <c r="AC103" s="117"/>
      <c r="AD103" s="116"/>
      <c r="AE103" s="117"/>
      <c r="AF103" s="116"/>
      <c r="AG103" s="117"/>
      <c r="AH103" s="65"/>
      <c r="AI103" s="65"/>
      <c r="AJ103" s="65"/>
      <c r="AK103" s="71"/>
      <c r="AL103" s="65"/>
      <c r="AM103" s="65"/>
    </row>
    <row r="104" spans="1:39" ht="20.25" customHeight="1" x14ac:dyDescent="0.25">
      <c r="A104" s="65"/>
      <c r="B104" s="111" t="str">
        <f>VLOOKUP(B101,ESPECIFICACIONES[],1,FALSE)</f>
        <v xml:space="preserve">Solución Fisiológica 0.9% </v>
      </c>
      <c r="C104" s="112"/>
      <c r="D104" s="113"/>
      <c r="E104" s="65"/>
      <c r="F104" s="65"/>
      <c r="G104" s="65"/>
      <c r="H104" s="65"/>
      <c r="I104" s="65" t="s">
        <v>8</v>
      </c>
      <c r="J104" s="114"/>
      <c r="K104" s="115"/>
      <c r="L104" s="114"/>
      <c r="M104" s="115"/>
      <c r="N104" s="65"/>
      <c r="O104" s="65"/>
      <c r="P104" s="116"/>
      <c r="Q104" s="117"/>
      <c r="R104" s="116"/>
      <c r="S104" s="117"/>
      <c r="T104" s="116"/>
      <c r="U104" s="117"/>
      <c r="V104" s="116"/>
      <c r="W104" s="117"/>
      <c r="X104" s="116"/>
      <c r="Y104" s="117"/>
      <c r="Z104" s="116"/>
      <c r="AA104" s="117"/>
      <c r="AB104" s="116"/>
      <c r="AC104" s="117"/>
      <c r="AD104" s="116"/>
      <c r="AE104" s="117"/>
      <c r="AF104" s="116"/>
      <c r="AG104" s="117"/>
      <c r="AH104" s="65"/>
      <c r="AI104" s="65"/>
      <c r="AJ104" s="65"/>
      <c r="AK104" s="71"/>
      <c r="AL104" s="65"/>
      <c r="AM104" s="65"/>
    </row>
    <row r="105" spans="1:39" ht="20.25" customHeight="1" x14ac:dyDescent="0.25">
      <c r="A105" s="65"/>
      <c r="B105" s="111" t="str">
        <f>VLOOKUP(B102,ESPECIFICACIONES[],1,FALSE)</f>
        <v xml:space="preserve">Solución Fisiológica 0.9% </v>
      </c>
      <c r="C105" s="112"/>
      <c r="D105" s="113"/>
      <c r="E105" s="65"/>
      <c r="F105" s="65"/>
      <c r="G105" s="65"/>
      <c r="H105" s="65"/>
      <c r="I105" s="65" t="s">
        <v>8</v>
      </c>
      <c r="J105" s="114"/>
      <c r="K105" s="115"/>
      <c r="L105" s="114"/>
      <c r="M105" s="115"/>
      <c r="N105" s="65"/>
      <c r="O105" s="65"/>
      <c r="P105" s="116"/>
      <c r="Q105" s="117"/>
      <c r="R105" s="116"/>
      <c r="S105" s="117"/>
      <c r="T105" s="116"/>
      <c r="U105" s="117"/>
      <c r="V105" s="116"/>
      <c r="W105" s="117"/>
      <c r="X105" s="116"/>
      <c r="Y105" s="117"/>
      <c r="Z105" s="116"/>
      <c r="AA105" s="117"/>
      <c r="AB105" s="116"/>
      <c r="AC105" s="117"/>
      <c r="AD105" s="116"/>
      <c r="AE105" s="117"/>
      <c r="AF105" s="116"/>
      <c r="AG105" s="117"/>
      <c r="AH105" s="65"/>
      <c r="AI105" s="65"/>
      <c r="AJ105" s="65"/>
      <c r="AK105" s="71"/>
      <c r="AL105" s="65"/>
      <c r="AM105" s="65"/>
    </row>
    <row r="106" spans="1:39" ht="20.25" customHeight="1" x14ac:dyDescent="0.25">
      <c r="A106" s="65"/>
      <c r="B106" s="111" t="str">
        <f>VLOOKUP(B103,ESPECIFICACIONES[],1,FALSE)</f>
        <v xml:space="preserve">Solución Fisiológica 0.9% </v>
      </c>
      <c r="C106" s="112"/>
      <c r="D106" s="113"/>
      <c r="E106" s="65"/>
      <c r="F106" s="65"/>
      <c r="G106" s="65"/>
      <c r="H106" s="65"/>
      <c r="I106" s="65" t="s">
        <v>8</v>
      </c>
      <c r="J106" s="114"/>
      <c r="K106" s="115"/>
      <c r="L106" s="114"/>
      <c r="M106" s="115"/>
      <c r="N106" s="65"/>
      <c r="O106" s="65"/>
      <c r="P106" s="116"/>
      <c r="Q106" s="117"/>
      <c r="R106" s="116"/>
      <c r="S106" s="117"/>
      <c r="T106" s="116"/>
      <c r="U106" s="117"/>
      <c r="V106" s="116"/>
      <c r="W106" s="117"/>
      <c r="X106" s="116"/>
      <c r="Y106" s="117"/>
      <c r="Z106" s="116"/>
      <c r="AA106" s="117"/>
      <c r="AB106" s="116"/>
      <c r="AC106" s="117"/>
      <c r="AD106" s="116"/>
      <c r="AE106" s="117"/>
      <c r="AF106" s="116"/>
      <c r="AG106" s="117"/>
      <c r="AH106" s="65"/>
      <c r="AI106" s="65"/>
      <c r="AJ106" s="65"/>
      <c r="AK106" s="71"/>
      <c r="AL106" s="65"/>
      <c r="AM106" s="65"/>
    </row>
    <row r="107" spans="1:39" ht="20.25" customHeight="1" x14ac:dyDescent="0.25">
      <c r="A107" s="65"/>
      <c r="B107" s="111" t="str">
        <f>VLOOKUP(B104,ESPECIFICACIONES[],1,FALSE)</f>
        <v xml:space="preserve">Solución Fisiológica 0.9% </v>
      </c>
      <c r="C107" s="112"/>
      <c r="D107" s="113"/>
      <c r="E107" s="65"/>
      <c r="F107" s="65"/>
      <c r="G107" s="65"/>
      <c r="H107" s="65"/>
      <c r="I107" s="65" t="s">
        <v>8</v>
      </c>
      <c r="J107" s="114"/>
      <c r="K107" s="115"/>
      <c r="L107" s="114"/>
      <c r="M107" s="115"/>
      <c r="N107" s="65"/>
      <c r="O107" s="65"/>
      <c r="P107" s="116"/>
      <c r="Q107" s="117"/>
      <c r="R107" s="116"/>
      <c r="S107" s="117"/>
      <c r="T107" s="116"/>
      <c r="U107" s="117"/>
      <c r="V107" s="116"/>
      <c r="W107" s="117"/>
      <c r="X107" s="116"/>
      <c r="Y107" s="117"/>
      <c r="Z107" s="116"/>
      <c r="AA107" s="117"/>
      <c r="AB107" s="116"/>
      <c r="AC107" s="117"/>
      <c r="AD107" s="116"/>
      <c r="AE107" s="117"/>
      <c r="AF107" s="116"/>
      <c r="AG107" s="117"/>
      <c r="AH107" s="65"/>
      <c r="AI107" s="65"/>
      <c r="AJ107" s="65"/>
      <c r="AK107" s="71"/>
      <c r="AL107" s="65"/>
      <c r="AM107" s="65"/>
    </row>
    <row r="108" spans="1:39" ht="20.25" customHeight="1" x14ac:dyDescent="0.25">
      <c r="A108" s="65"/>
      <c r="B108" s="111" t="str">
        <f>VLOOKUP(B105,ESPECIFICACIONES[],1,FALSE)</f>
        <v xml:space="preserve">Solución Fisiológica 0.9% </v>
      </c>
      <c r="C108" s="112"/>
      <c r="D108" s="113"/>
      <c r="E108" s="65"/>
      <c r="F108" s="65"/>
      <c r="G108" s="65"/>
      <c r="H108" s="65"/>
      <c r="I108" s="65" t="s">
        <v>8</v>
      </c>
      <c r="J108" s="114"/>
      <c r="K108" s="115"/>
      <c r="L108" s="114"/>
      <c r="M108" s="115"/>
      <c r="N108" s="65"/>
      <c r="O108" s="65"/>
      <c r="P108" s="116"/>
      <c r="Q108" s="117"/>
      <c r="R108" s="116"/>
      <c r="S108" s="117"/>
      <c r="T108" s="116"/>
      <c r="U108" s="117"/>
      <c r="V108" s="116"/>
      <c r="W108" s="117"/>
      <c r="X108" s="116"/>
      <c r="Y108" s="117"/>
      <c r="Z108" s="116"/>
      <c r="AA108" s="117"/>
      <c r="AB108" s="116"/>
      <c r="AC108" s="117"/>
      <c r="AD108" s="116"/>
      <c r="AE108" s="117"/>
      <c r="AF108" s="116"/>
      <c r="AG108" s="117"/>
      <c r="AH108" s="65"/>
      <c r="AI108" s="65"/>
      <c r="AJ108" s="65"/>
      <c r="AK108" s="71"/>
      <c r="AL108" s="65"/>
      <c r="AM108" s="65"/>
    </row>
    <row r="109" spans="1:39" ht="20.25" customHeight="1" x14ac:dyDescent="0.25">
      <c r="A109" s="65"/>
      <c r="B109" s="111" t="str">
        <f>VLOOKUP(B106,ESPECIFICACIONES[],1,FALSE)</f>
        <v xml:space="preserve">Solución Fisiológica 0.9% </v>
      </c>
      <c r="C109" s="112"/>
      <c r="D109" s="113"/>
      <c r="E109" s="65"/>
      <c r="F109" s="65"/>
      <c r="G109" s="65"/>
      <c r="H109" s="65"/>
      <c r="I109" s="65" t="s">
        <v>8</v>
      </c>
      <c r="J109" s="114"/>
      <c r="K109" s="115"/>
      <c r="L109" s="114"/>
      <c r="M109" s="115"/>
      <c r="N109" s="65"/>
      <c r="O109" s="65"/>
      <c r="P109" s="116"/>
      <c r="Q109" s="117"/>
      <c r="R109" s="116"/>
      <c r="S109" s="117"/>
      <c r="T109" s="116"/>
      <c r="U109" s="117"/>
      <c r="V109" s="116"/>
      <c r="W109" s="117"/>
      <c r="X109" s="116"/>
      <c r="Y109" s="117"/>
      <c r="Z109" s="116"/>
      <c r="AA109" s="117"/>
      <c r="AB109" s="116"/>
      <c r="AC109" s="117"/>
      <c r="AD109" s="116"/>
      <c r="AE109" s="117"/>
      <c r="AF109" s="116"/>
      <c r="AG109" s="117"/>
      <c r="AH109" s="65"/>
      <c r="AI109" s="65"/>
      <c r="AJ109" s="65"/>
      <c r="AK109" s="71"/>
      <c r="AL109" s="65"/>
      <c r="AM109" s="65"/>
    </row>
    <row r="110" spans="1:39" ht="20.25" customHeight="1" x14ac:dyDescent="0.25">
      <c r="A110" s="65"/>
      <c r="B110" s="111" t="str">
        <f>VLOOKUP(B107,ESPECIFICACIONES[],1,FALSE)</f>
        <v xml:space="preserve">Solución Fisiológica 0.9% </v>
      </c>
      <c r="C110" s="112"/>
      <c r="D110" s="113"/>
      <c r="E110" s="65"/>
      <c r="F110" s="65"/>
      <c r="G110" s="65"/>
      <c r="H110" s="65"/>
      <c r="I110" s="65" t="s">
        <v>8</v>
      </c>
      <c r="J110" s="114"/>
      <c r="K110" s="115"/>
      <c r="L110" s="114"/>
      <c r="M110" s="115"/>
      <c r="N110" s="65"/>
      <c r="O110" s="65"/>
      <c r="P110" s="116"/>
      <c r="Q110" s="117"/>
      <c r="R110" s="116"/>
      <c r="S110" s="117"/>
      <c r="T110" s="116"/>
      <c r="U110" s="117"/>
      <c r="V110" s="116"/>
      <c r="W110" s="117"/>
      <c r="X110" s="116"/>
      <c r="Y110" s="117"/>
      <c r="Z110" s="116"/>
      <c r="AA110" s="117"/>
      <c r="AB110" s="116"/>
      <c r="AC110" s="117"/>
      <c r="AD110" s="116"/>
      <c r="AE110" s="117"/>
      <c r="AF110" s="116"/>
      <c r="AG110" s="117"/>
      <c r="AH110" s="65"/>
      <c r="AI110" s="65"/>
      <c r="AJ110" s="65"/>
      <c r="AK110" s="71"/>
      <c r="AL110" s="65"/>
      <c r="AM110" s="65"/>
    </row>
    <row r="111" spans="1:39" ht="20.25" customHeight="1" x14ac:dyDescent="0.25">
      <c r="A111" s="65"/>
      <c r="B111" s="111" t="str">
        <f>VLOOKUP(B108,ESPECIFICACIONES[],1,FALSE)</f>
        <v xml:space="preserve">Solución Fisiológica 0.9% </v>
      </c>
      <c r="C111" s="112"/>
      <c r="D111" s="113"/>
      <c r="E111" s="65"/>
      <c r="F111" s="65"/>
      <c r="G111" s="65"/>
      <c r="H111" s="65"/>
      <c r="I111" s="65" t="s">
        <v>8</v>
      </c>
      <c r="J111" s="114"/>
      <c r="K111" s="115"/>
      <c r="L111" s="114"/>
      <c r="M111" s="115"/>
      <c r="N111" s="65"/>
      <c r="O111" s="65"/>
      <c r="P111" s="116"/>
      <c r="Q111" s="117"/>
      <c r="R111" s="116"/>
      <c r="S111" s="117"/>
      <c r="T111" s="116"/>
      <c r="U111" s="117"/>
      <c r="V111" s="116"/>
      <c r="W111" s="117"/>
      <c r="X111" s="116"/>
      <c r="Y111" s="117"/>
      <c r="Z111" s="116"/>
      <c r="AA111" s="117"/>
      <c r="AB111" s="116"/>
      <c r="AC111" s="117"/>
      <c r="AD111" s="116"/>
      <c r="AE111" s="117"/>
      <c r="AF111" s="116"/>
      <c r="AG111" s="117"/>
      <c r="AH111" s="65"/>
      <c r="AI111" s="65"/>
      <c r="AJ111" s="65"/>
      <c r="AK111" s="71"/>
      <c r="AL111" s="65"/>
      <c r="AM111" s="65"/>
    </row>
    <row r="112" spans="1:39" ht="20.25" customHeight="1" x14ac:dyDescent="0.25">
      <c r="A112" s="65"/>
      <c r="B112" s="111" t="str">
        <f>VLOOKUP(B109,ESPECIFICACIONES[],1,FALSE)</f>
        <v xml:space="preserve">Solución Fisiológica 0.9% </v>
      </c>
      <c r="C112" s="112"/>
      <c r="D112" s="113"/>
      <c r="E112" s="65"/>
      <c r="F112" s="65"/>
      <c r="G112" s="65"/>
      <c r="H112" s="65"/>
      <c r="I112" s="65" t="s">
        <v>8</v>
      </c>
      <c r="J112" s="114"/>
      <c r="K112" s="115"/>
      <c r="L112" s="114"/>
      <c r="M112" s="115"/>
      <c r="N112" s="65"/>
      <c r="O112" s="65"/>
      <c r="P112" s="116"/>
      <c r="Q112" s="117"/>
      <c r="R112" s="116"/>
      <c r="S112" s="117"/>
      <c r="T112" s="116"/>
      <c r="U112" s="117"/>
      <c r="V112" s="116"/>
      <c r="W112" s="117"/>
      <c r="X112" s="116"/>
      <c r="Y112" s="117"/>
      <c r="Z112" s="116"/>
      <c r="AA112" s="117"/>
      <c r="AB112" s="116"/>
      <c r="AC112" s="117"/>
      <c r="AD112" s="116"/>
      <c r="AE112" s="117"/>
      <c r="AF112" s="116"/>
      <c r="AG112" s="117"/>
      <c r="AH112" s="65"/>
      <c r="AI112" s="65"/>
      <c r="AJ112" s="65"/>
      <c r="AK112" s="71"/>
      <c r="AL112" s="65"/>
      <c r="AM112" s="65"/>
    </row>
  </sheetData>
  <mergeCells count="1264">
    <mergeCell ref="X87:Y87"/>
    <mergeCell ref="Z87:AA87"/>
    <mergeCell ref="AB87:AC87"/>
    <mergeCell ref="AD87:AE87"/>
    <mergeCell ref="AF87:AG87"/>
    <mergeCell ref="AJ87:AJ88"/>
    <mergeCell ref="L87:M87"/>
    <mergeCell ref="O87:O88"/>
    <mergeCell ref="P87:Q87"/>
    <mergeCell ref="R87:S87"/>
    <mergeCell ref="T87:U87"/>
    <mergeCell ref="V87:W87"/>
    <mergeCell ref="E87:E88"/>
    <mergeCell ref="F87:F88"/>
    <mergeCell ref="H87:H88"/>
    <mergeCell ref="I87:I88"/>
    <mergeCell ref="J87:J88"/>
    <mergeCell ref="K87:K88"/>
    <mergeCell ref="A85:AM85"/>
    <mergeCell ref="A86:A88"/>
    <mergeCell ref="B86:D86"/>
    <mergeCell ref="J86:K86"/>
    <mergeCell ref="L86:M86"/>
    <mergeCell ref="P86:AG86"/>
    <mergeCell ref="AH86:AI86"/>
    <mergeCell ref="AL86:AL88"/>
    <mergeCell ref="AM86:AM88"/>
    <mergeCell ref="B87:D88"/>
    <mergeCell ref="X56:Y56"/>
    <mergeCell ref="Z56:AA56"/>
    <mergeCell ref="AB56:AC56"/>
    <mergeCell ref="AD56:AE56"/>
    <mergeCell ref="AF56:AG56"/>
    <mergeCell ref="AJ56:AJ57"/>
    <mergeCell ref="L56:M56"/>
    <mergeCell ref="O56:O57"/>
    <mergeCell ref="P56:Q56"/>
    <mergeCell ref="R56:S56"/>
    <mergeCell ref="T56:U56"/>
    <mergeCell ref="V56:W56"/>
    <mergeCell ref="E56:E57"/>
    <mergeCell ref="F56:F57"/>
    <mergeCell ref="H56:H57"/>
    <mergeCell ref="I56:I57"/>
    <mergeCell ref="J56:J57"/>
    <mergeCell ref="K56:K57"/>
    <mergeCell ref="V84:W84"/>
    <mergeCell ref="X84:Y84"/>
    <mergeCell ref="Z84:AA84"/>
    <mergeCell ref="AB84:AC84"/>
    <mergeCell ref="AM55:AM57"/>
    <mergeCell ref="B56:D57"/>
    <mergeCell ref="X32:Y32"/>
    <mergeCell ref="Z32:AA32"/>
    <mergeCell ref="AB32:AC32"/>
    <mergeCell ref="AD32:AE32"/>
    <mergeCell ref="AF32:AG32"/>
    <mergeCell ref="AJ32:AJ33"/>
    <mergeCell ref="L32:M32"/>
    <mergeCell ref="O32:O33"/>
    <mergeCell ref="P32:Q32"/>
    <mergeCell ref="R32:S32"/>
    <mergeCell ref="T32:U32"/>
    <mergeCell ref="V32:W32"/>
    <mergeCell ref="E32:E33"/>
    <mergeCell ref="F32:F33"/>
    <mergeCell ref="H32:H33"/>
    <mergeCell ref="I32:I33"/>
    <mergeCell ref="J32:J33"/>
    <mergeCell ref="K32:K33"/>
    <mergeCell ref="V52:W52"/>
    <mergeCell ref="X52:Y52"/>
    <mergeCell ref="Z52:AA52"/>
    <mergeCell ref="AB52:AC52"/>
    <mergeCell ref="AM31:AM33"/>
    <mergeCell ref="B32:D33"/>
    <mergeCell ref="A54:AM54"/>
    <mergeCell ref="A55:A57"/>
    <mergeCell ref="B55:D55"/>
    <mergeCell ref="J55:K55"/>
    <mergeCell ref="L55:M55"/>
    <mergeCell ref="P55:AG55"/>
    <mergeCell ref="V112:W112"/>
    <mergeCell ref="X112:Y112"/>
    <mergeCell ref="Z112:AA112"/>
    <mergeCell ref="AB112:AC112"/>
    <mergeCell ref="AD112:AE112"/>
    <mergeCell ref="AF112:AG112"/>
    <mergeCell ref="B112:D112"/>
    <mergeCell ref="J112:K112"/>
    <mergeCell ref="L112:M112"/>
    <mergeCell ref="P112:Q112"/>
    <mergeCell ref="R112:S112"/>
    <mergeCell ref="T112:U112"/>
    <mergeCell ref="V111:W111"/>
    <mergeCell ref="X111:Y111"/>
    <mergeCell ref="Z111:AA111"/>
    <mergeCell ref="AB111:AC111"/>
    <mergeCell ref="AD111:AE111"/>
    <mergeCell ref="AF111:AG111"/>
    <mergeCell ref="B111:D111"/>
    <mergeCell ref="J111:K111"/>
    <mergeCell ref="L111:M111"/>
    <mergeCell ref="P111:Q111"/>
    <mergeCell ref="AH55:AI55"/>
    <mergeCell ref="AL55:AL57"/>
    <mergeCell ref="R111:S111"/>
    <mergeCell ref="T111:U111"/>
    <mergeCell ref="V110:W110"/>
    <mergeCell ref="X110:Y110"/>
    <mergeCell ref="Z110:AA110"/>
    <mergeCell ref="AB110:AC110"/>
    <mergeCell ref="AD110:AE110"/>
    <mergeCell ref="AF110:AG110"/>
    <mergeCell ref="B110:D110"/>
    <mergeCell ref="J110:K110"/>
    <mergeCell ref="L110:M110"/>
    <mergeCell ref="P110:Q110"/>
    <mergeCell ref="R110:S110"/>
    <mergeCell ref="T110:U110"/>
    <mergeCell ref="V109:W109"/>
    <mergeCell ref="X109:Y109"/>
    <mergeCell ref="Z109:AA109"/>
    <mergeCell ref="AB109:AC109"/>
    <mergeCell ref="AD109:AE109"/>
    <mergeCell ref="AF109:AG109"/>
    <mergeCell ref="B109:D109"/>
    <mergeCell ref="J109:K109"/>
    <mergeCell ref="L109:M109"/>
    <mergeCell ref="P109:Q109"/>
    <mergeCell ref="R109:S109"/>
    <mergeCell ref="T109:U109"/>
    <mergeCell ref="V108:W108"/>
    <mergeCell ref="X108:Y108"/>
    <mergeCell ref="Z108:AA108"/>
    <mergeCell ref="AB108:AC108"/>
    <mergeCell ref="AD108:AE108"/>
    <mergeCell ref="AF108:AG108"/>
    <mergeCell ref="B108:D108"/>
    <mergeCell ref="J108:K108"/>
    <mergeCell ref="L108:M108"/>
    <mergeCell ref="P108:Q108"/>
    <mergeCell ref="R108:S108"/>
    <mergeCell ref="T108:U108"/>
    <mergeCell ref="V107:W107"/>
    <mergeCell ref="X107:Y107"/>
    <mergeCell ref="Z107:AA107"/>
    <mergeCell ref="AB107:AC107"/>
    <mergeCell ref="AD107:AE107"/>
    <mergeCell ref="AF107:AG107"/>
    <mergeCell ref="B107:D107"/>
    <mergeCell ref="J107:K107"/>
    <mergeCell ref="L107:M107"/>
    <mergeCell ref="P107:Q107"/>
    <mergeCell ref="R107:S107"/>
    <mergeCell ref="T107:U107"/>
    <mergeCell ref="V106:W106"/>
    <mergeCell ref="X106:Y106"/>
    <mergeCell ref="Z106:AA106"/>
    <mergeCell ref="AB106:AC106"/>
    <mergeCell ref="AD106:AE106"/>
    <mergeCell ref="AF106:AG106"/>
    <mergeCell ref="B106:D106"/>
    <mergeCell ref="J106:K106"/>
    <mergeCell ref="L106:M106"/>
    <mergeCell ref="P106:Q106"/>
    <mergeCell ref="R106:S106"/>
    <mergeCell ref="T106:U106"/>
    <mergeCell ref="V105:W105"/>
    <mergeCell ref="X105:Y105"/>
    <mergeCell ref="Z105:AA105"/>
    <mergeCell ref="AB105:AC105"/>
    <mergeCell ref="AD105:AE105"/>
    <mergeCell ref="AF105:AG105"/>
    <mergeCell ref="B105:D105"/>
    <mergeCell ref="J105:K105"/>
    <mergeCell ref="L105:M105"/>
    <mergeCell ref="P105:Q105"/>
    <mergeCell ref="R105:S105"/>
    <mergeCell ref="T105:U105"/>
    <mergeCell ref="V104:W104"/>
    <mergeCell ref="X104:Y104"/>
    <mergeCell ref="Z104:AA104"/>
    <mergeCell ref="AB104:AC104"/>
    <mergeCell ref="AD104:AE104"/>
    <mergeCell ref="AF104:AG104"/>
    <mergeCell ref="B104:D104"/>
    <mergeCell ref="J104:K104"/>
    <mergeCell ref="L104:M104"/>
    <mergeCell ref="P104:Q104"/>
    <mergeCell ref="R104:S104"/>
    <mergeCell ref="T104:U104"/>
    <mergeCell ref="V103:W103"/>
    <mergeCell ref="X103:Y103"/>
    <mergeCell ref="Z103:AA103"/>
    <mergeCell ref="AB103:AC103"/>
    <mergeCell ref="AD103:AE103"/>
    <mergeCell ref="AF103:AG103"/>
    <mergeCell ref="B103:D103"/>
    <mergeCell ref="J103:K103"/>
    <mergeCell ref="L103:M103"/>
    <mergeCell ref="P103:Q103"/>
    <mergeCell ref="R103:S103"/>
    <mergeCell ref="T103:U103"/>
    <mergeCell ref="V102:W102"/>
    <mergeCell ref="X102:Y102"/>
    <mergeCell ref="Z102:AA102"/>
    <mergeCell ref="AB102:AC102"/>
    <mergeCell ref="AD102:AE102"/>
    <mergeCell ref="AF102:AG102"/>
    <mergeCell ref="B102:D102"/>
    <mergeCell ref="J102:K102"/>
    <mergeCell ref="L102:M102"/>
    <mergeCell ref="P102:Q102"/>
    <mergeCell ref="R102:S102"/>
    <mergeCell ref="T102:U102"/>
    <mergeCell ref="V101:W101"/>
    <mergeCell ref="X101:Y101"/>
    <mergeCell ref="Z101:AA101"/>
    <mergeCell ref="AB101:AC101"/>
    <mergeCell ref="AD101:AE101"/>
    <mergeCell ref="AF101:AG101"/>
    <mergeCell ref="B101:D101"/>
    <mergeCell ref="J101:K101"/>
    <mergeCell ref="L101:M101"/>
    <mergeCell ref="P101:Q101"/>
    <mergeCell ref="R101:S101"/>
    <mergeCell ref="T101:U101"/>
    <mergeCell ref="V100:W100"/>
    <mergeCell ref="X100:Y100"/>
    <mergeCell ref="Z100:AA100"/>
    <mergeCell ref="AB100:AC100"/>
    <mergeCell ref="AD100:AE100"/>
    <mergeCell ref="AF100:AG100"/>
    <mergeCell ref="B100:D100"/>
    <mergeCell ref="J100:K100"/>
    <mergeCell ref="L100:M100"/>
    <mergeCell ref="P100:Q100"/>
    <mergeCell ref="R100:S100"/>
    <mergeCell ref="T100:U100"/>
    <mergeCell ref="V99:W99"/>
    <mergeCell ref="X99:Y99"/>
    <mergeCell ref="Z99:AA99"/>
    <mergeCell ref="AB99:AC99"/>
    <mergeCell ref="AD99:AE99"/>
    <mergeCell ref="AF99:AG99"/>
    <mergeCell ref="B99:D99"/>
    <mergeCell ref="J99:K99"/>
    <mergeCell ref="L99:M99"/>
    <mergeCell ref="P99:Q99"/>
    <mergeCell ref="R99:S99"/>
    <mergeCell ref="T99:U99"/>
    <mergeCell ref="V98:W98"/>
    <mergeCell ref="X98:Y98"/>
    <mergeCell ref="Z98:AA98"/>
    <mergeCell ref="AB98:AC98"/>
    <mergeCell ref="AD98:AE98"/>
    <mergeCell ref="AF98:AG98"/>
    <mergeCell ref="B98:D98"/>
    <mergeCell ref="J98:K98"/>
    <mergeCell ref="L98:M98"/>
    <mergeCell ref="P98:Q98"/>
    <mergeCell ref="R98:S98"/>
    <mergeCell ref="T98:U98"/>
    <mergeCell ref="V97:W97"/>
    <mergeCell ref="X97:Y97"/>
    <mergeCell ref="Z97:AA97"/>
    <mergeCell ref="AB97:AC97"/>
    <mergeCell ref="AD97:AE97"/>
    <mergeCell ref="AF97:AG97"/>
    <mergeCell ref="B97:D97"/>
    <mergeCell ref="J97:K97"/>
    <mergeCell ref="L97:M97"/>
    <mergeCell ref="P97:Q97"/>
    <mergeCell ref="R97:S97"/>
    <mergeCell ref="T97:U97"/>
    <mergeCell ref="V96:W96"/>
    <mergeCell ref="X96:Y96"/>
    <mergeCell ref="Z96:AA96"/>
    <mergeCell ref="AB96:AC96"/>
    <mergeCell ref="AD96:AE96"/>
    <mergeCell ref="AF96:AG96"/>
    <mergeCell ref="B96:D96"/>
    <mergeCell ref="J96:K96"/>
    <mergeCell ref="L96:M96"/>
    <mergeCell ref="P96:Q96"/>
    <mergeCell ref="R96:S96"/>
    <mergeCell ref="T96:U96"/>
    <mergeCell ref="V95:W95"/>
    <mergeCell ref="X95:Y95"/>
    <mergeCell ref="Z95:AA95"/>
    <mergeCell ref="AB95:AC95"/>
    <mergeCell ref="AD95:AE95"/>
    <mergeCell ref="AF95:AG95"/>
    <mergeCell ref="B95:D95"/>
    <mergeCell ref="J95:K95"/>
    <mergeCell ref="L95:M95"/>
    <mergeCell ref="P95:Q95"/>
    <mergeCell ref="R95:S95"/>
    <mergeCell ref="T95:U95"/>
    <mergeCell ref="V94:W94"/>
    <mergeCell ref="X94:Y94"/>
    <mergeCell ref="Z94:AA94"/>
    <mergeCell ref="AB94:AC94"/>
    <mergeCell ref="AD94:AE94"/>
    <mergeCell ref="AF94:AG94"/>
    <mergeCell ref="B94:D94"/>
    <mergeCell ref="J94:K94"/>
    <mergeCell ref="L94:M94"/>
    <mergeCell ref="P94:Q94"/>
    <mergeCell ref="R94:S94"/>
    <mergeCell ref="T94:U94"/>
    <mergeCell ref="V93:W93"/>
    <mergeCell ref="X93:Y93"/>
    <mergeCell ref="Z93:AA93"/>
    <mergeCell ref="AB93:AC93"/>
    <mergeCell ref="AD93:AE93"/>
    <mergeCell ref="AF93:AG93"/>
    <mergeCell ref="B93:D93"/>
    <mergeCell ref="J93:K93"/>
    <mergeCell ref="L93:M93"/>
    <mergeCell ref="P93:Q93"/>
    <mergeCell ref="R93:S93"/>
    <mergeCell ref="T93:U93"/>
    <mergeCell ref="V92:W92"/>
    <mergeCell ref="X92:Y92"/>
    <mergeCell ref="Z92:AA92"/>
    <mergeCell ref="AB92:AC92"/>
    <mergeCell ref="AD92:AE92"/>
    <mergeCell ref="AF92:AG92"/>
    <mergeCell ref="B92:D92"/>
    <mergeCell ref="J92:K92"/>
    <mergeCell ref="L92:M92"/>
    <mergeCell ref="P92:Q92"/>
    <mergeCell ref="R92:S92"/>
    <mergeCell ref="T92:U92"/>
    <mergeCell ref="V91:W91"/>
    <mergeCell ref="X91:Y91"/>
    <mergeCell ref="Z91:AA91"/>
    <mergeCell ref="AB91:AC91"/>
    <mergeCell ref="AD91:AE91"/>
    <mergeCell ref="AF91:AG91"/>
    <mergeCell ref="B91:D91"/>
    <mergeCell ref="J91:K91"/>
    <mergeCell ref="L91:M91"/>
    <mergeCell ref="P91:Q91"/>
    <mergeCell ref="R91:S91"/>
    <mergeCell ref="T91:U91"/>
    <mergeCell ref="V90:W90"/>
    <mergeCell ref="X90:Y90"/>
    <mergeCell ref="Z90:AA90"/>
    <mergeCell ref="AB90:AC90"/>
    <mergeCell ref="AD90:AE90"/>
    <mergeCell ref="AF90:AG90"/>
    <mergeCell ref="B90:D90"/>
    <mergeCell ref="J90:K90"/>
    <mergeCell ref="L90:M90"/>
    <mergeCell ref="P90:Q90"/>
    <mergeCell ref="R90:S90"/>
    <mergeCell ref="T90:U90"/>
    <mergeCell ref="V89:W89"/>
    <mergeCell ref="X89:Y89"/>
    <mergeCell ref="Z89:AA89"/>
    <mergeCell ref="AB89:AC89"/>
    <mergeCell ref="AD89:AE89"/>
    <mergeCell ref="AF89:AG89"/>
    <mergeCell ref="B89:D89"/>
    <mergeCell ref="J89:K89"/>
    <mergeCell ref="L89:M89"/>
    <mergeCell ref="P89:Q89"/>
    <mergeCell ref="R89:S89"/>
    <mergeCell ref="T89:U89"/>
    <mergeCell ref="AD84:AE84"/>
    <mergeCell ref="AF84:AG84"/>
    <mergeCell ref="B84:D84"/>
    <mergeCell ref="J84:K84"/>
    <mergeCell ref="L84:M84"/>
    <mergeCell ref="P84:Q84"/>
    <mergeCell ref="R84:S84"/>
    <mergeCell ref="T84:U84"/>
    <mergeCell ref="V83:W83"/>
    <mergeCell ref="X83:Y83"/>
    <mergeCell ref="Z83:AA83"/>
    <mergeCell ref="AB83:AC83"/>
    <mergeCell ref="AD83:AE83"/>
    <mergeCell ref="AF83:AG83"/>
    <mergeCell ref="B83:D83"/>
    <mergeCell ref="J83:K83"/>
    <mergeCell ref="L83:M83"/>
    <mergeCell ref="P83:Q83"/>
    <mergeCell ref="R83:S83"/>
    <mergeCell ref="T83:U83"/>
    <mergeCell ref="V82:W82"/>
    <mergeCell ref="X82:Y82"/>
    <mergeCell ref="Z82:AA82"/>
    <mergeCell ref="AB82:AC82"/>
    <mergeCell ref="AD82:AE82"/>
    <mergeCell ref="AF82:AG82"/>
    <mergeCell ref="B82:D82"/>
    <mergeCell ref="J82:K82"/>
    <mergeCell ref="L82:M82"/>
    <mergeCell ref="P82:Q82"/>
    <mergeCell ref="R82:S82"/>
    <mergeCell ref="T82:U82"/>
    <mergeCell ref="V81:W81"/>
    <mergeCell ref="X81:Y81"/>
    <mergeCell ref="Z81:AA81"/>
    <mergeCell ref="AB81:AC81"/>
    <mergeCell ref="AD81:AE81"/>
    <mergeCell ref="AF81:AG81"/>
    <mergeCell ref="B81:D81"/>
    <mergeCell ref="J81:K81"/>
    <mergeCell ref="L81:M81"/>
    <mergeCell ref="P81:Q81"/>
    <mergeCell ref="R81:S81"/>
    <mergeCell ref="T81:U81"/>
    <mergeCell ref="V80:W80"/>
    <mergeCell ref="X80:Y80"/>
    <mergeCell ref="Z80:AA80"/>
    <mergeCell ref="AB80:AC80"/>
    <mergeCell ref="AD80:AE80"/>
    <mergeCell ref="AF80:AG80"/>
    <mergeCell ref="B80:D80"/>
    <mergeCell ref="J80:K80"/>
    <mergeCell ref="L80:M80"/>
    <mergeCell ref="P80:Q80"/>
    <mergeCell ref="R80:S80"/>
    <mergeCell ref="T80:U80"/>
    <mergeCell ref="V79:W79"/>
    <mergeCell ref="X79:Y79"/>
    <mergeCell ref="Z79:AA79"/>
    <mergeCell ref="AB79:AC79"/>
    <mergeCell ref="AD79:AE79"/>
    <mergeCell ref="AF79:AG79"/>
    <mergeCell ref="B79:D79"/>
    <mergeCell ref="J79:K79"/>
    <mergeCell ref="L79:M79"/>
    <mergeCell ref="P79:Q79"/>
    <mergeCell ref="R79:S79"/>
    <mergeCell ref="T79:U79"/>
    <mergeCell ref="V78:W78"/>
    <mergeCell ref="X78:Y78"/>
    <mergeCell ref="Z78:AA78"/>
    <mergeCell ref="AB78:AC78"/>
    <mergeCell ref="AD78:AE78"/>
    <mergeCell ref="AF78:AG78"/>
    <mergeCell ref="B78:D78"/>
    <mergeCell ref="J78:K78"/>
    <mergeCell ref="L78:M78"/>
    <mergeCell ref="P78:Q78"/>
    <mergeCell ref="R78:S78"/>
    <mergeCell ref="T78:U78"/>
    <mergeCell ref="V77:W77"/>
    <mergeCell ref="X77:Y77"/>
    <mergeCell ref="Z77:AA77"/>
    <mergeCell ref="AB77:AC77"/>
    <mergeCell ref="AD77:AE77"/>
    <mergeCell ref="AF77:AG77"/>
    <mergeCell ref="B77:D77"/>
    <mergeCell ref="J77:K77"/>
    <mergeCell ref="L77:M77"/>
    <mergeCell ref="P77:Q77"/>
    <mergeCell ref="R77:S77"/>
    <mergeCell ref="T77:U77"/>
    <mergeCell ref="V76:W76"/>
    <mergeCell ref="X76:Y76"/>
    <mergeCell ref="Z76:AA76"/>
    <mergeCell ref="AB76:AC76"/>
    <mergeCell ref="AD76:AE76"/>
    <mergeCell ref="AF76:AG76"/>
    <mergeCell ref="B76:D76"/>
    <mergeCell ref="J76:K76"/>
    <mergeCell ref="L76:M76"/>
    <mergeCell ref="P76:Q76"/>
    <mergeCell ref="R76:S76"/>
    <mergeCell ref="T76:U76"/>
    <mergeCell ref="V75:W75"/>
    <mergeCell ref="X75:Y75"/>
    <mergeCell ref="Z75:AA75"/>
    <mergeCell ref="AB75:AC75"/>
    <mergeCell ref="AD75:AE75"/>
    <mergeCell ref="AF75:AG75"/>
    <mergeCell ref="B75:D75"/>
    <mergeCell ref="J75:K75"/>
    <mergeCell ref="L75:M75"/>
    <mergeCell ref="P75:Q75"/>
    <mergeCell ref="R75:S75"/>
    <mergeCell ref="T75:U75"/>
    <mergeCell ref="V74:W74"/>
    <mergeCell ref="X74:Y74"/>
    <mergeCell ref="Z74:AA74"/>
    <mergeCell ref="AB74:AC74"/>
    <mergeCell ref="AD74:AE74"/>
    <mergeCell ref="AF74:AG74"/>
    <mergeCell ref="B74:D74"/>
    <mergeCell ref="J74:K74"/>
    <mergeCell ref="L74:M74"/>
    <mergeCell ref="P74:Q74"/>
    <mergeCell ref="R74:S74"/>
    <mergeCell ref="T74:U74"/>
    <mergeCell ref="V73:W73"/>
    <mergeCell ref="X73:Y73"/>
    <mergeCell ref="Z73:AA73"/>
    <mergeCell ref="AB73:AC73"/>
    <mergeCell ref="AD73:AE73"/>
    <mergeCell ref="AF73:AG73"/>
    <mergeCell ref="B73:D73"/>
    <mergeCell ref="J73:K73"/>
    <mergeCell ref="L73:M73"/>
    <mergeCell ref="P73:Q73"/>
    <mergeCell ref="R73:S73"/>
    <mergeCell ref="T73:U73"/>
    <mergeCell ref="V72:W72"/>
    <mergeCell ref="X72:Y72"/>
    <mergeCell ref="Z72:AA72"/>
    <mergeCell ref="AB72:AC72"/>
    <mergeCell ref="AD72:AE72"/>
    <mergeCell ref="AF72:AG72"/>
    <mergeCell ref="B72:D72"/>
    <mergeCell ref="J72:K72"/>
    <mergeCell ref="L72:M72"/>
    <mergeCell ref="P72:Q72"/>
    <mergeCell ref="R72:S72"/>
    <mergeCell ref="T72:U72"/>
    <mergeCell ref="V71:W71"/>
    <mergeCell ref="X71:Y71"/>
    <mergeCell ref="Z71:AA71"/>
    <mergeCell ref="AB71:AC71"/>
    <mergeCell ref="AD71:AE71"/>
    <mergeCell ref="AF71:AG71"/>
    <mergeCell ref="B71:D71"/>
    <mergeCell ref="J71:K71"/>
    <mergeCell ref="L71:M71"/>
    <mergeCell ref="P71:Q71"/>
    <mergeCell ref="R71:S71"/>
    <mergeCell ref="T71:U71"/>
    <mergeCell ref="V70:W70"/>
    <mergeCell ref="X70:Y70"/>
    <mergeCell ref="Z70:AA70"/>
    <mergeCell ref="AB70:AC70"/>
    <mergeCell ref="AD70:AE70"/>
    <mergeCell ref="AF70:AG70"/>
    <mergeCell ref="B70:D70"/>
    <mergeCell ref="J70:K70"/>
    <mergeCell ref="L70:M70"/>
    <mergeCell ref="P70:Q70"/>
    <mergeCell ref="R70:S70"/>
    <mergeCell ref="T70:U70"/>
    <mergeCell ref="V69:W69"/>
    <mergeCell ref="X69:Y69"/>
    <mergeCell ref="Z69:AA69"/>
    <mergeCell ref="AB69:AC69"/>
    <mergeCell ref="AD69:AE69"/>
    <mergeCell ref="AF69:AG69"/>
    <mergeCell ref="B69:D69"/>
    <mergeCell ref="J69:K69"/>
    <mergeCell ref="L69:M69"/>
    <mergeCell ref="P69:Q69"/>
    <mergeCell ref="R69:S69"/>
    <mergeCell ref="T69:U69"/>
    <mergeCell ref="V68:W68"/>
    <mergeCell ref="X68:Y68"/>
    <mergeCell ref="Z68:AA68"/>
    <mergeCell ref="AB68:AC68"/>
    <mergeCell ref="AD68:AE68"/>
    <mergeCell ref="AF68:AG68"/>
    <mergeCell ref="B68:D68"/>
    <mergeCell ref="J68:K68"/>
    <mergeCell ref="L68:M68"/>
    <mergeCell ref="P68:Q68"/>
    <mergeCell ref="R68:S68"/>
    <mergeCell ref="T68:U68"/>
    <mergeCell ref="V67:W67"/>
    <mergeCell ref="X67:Y67"/>
    <mergeCell ref="Z67:AA67"/>
    <mergeCell ref="AB67:AC67"/>
    <mergeCell ref="AD67:AE67"/>
    <mergeCell ref="AF67:AG67"/>
    <mergeCell ref="B67:D67"/>
    <mergeCell ref="J67:K67"/>
    <mergeCell ref="L67:M67"/>
    <mergeCell ref="P67:Q67"/>
    <mergeCell ref="R67:S67"/>
    <mergeCell ref="T67:U67"/>
    <mergeCell ref="V66:W66"/>
    <mergeCell ref="X66:Y66"/>
    <mergeCell ref="Z66:AA66"/>
    <mergeCell ref="AB66:AC66"/>
    <mergeCell ref="AD66:AE66"/>
    <mergeCell ref="AF66:AG66"/>
    <mergeCell ref="B66:D66"/>
    <mergeCell ref="J66:K66"/>
    <mergeCell ref="L66:M66"/>
    <mergeCell ref="P66:Q66"/>
    <mergeCell ref="R66:S66"/>
    <mergeCell ref="T66:U66"/>
    <mergeCell ref="V65:W65"/>
    <mergeCell ref="X65:Y65"/>
    <mergeCell ref="Z65:AA65"/>
    <mergeCell ref="AB65:AC65"/>
    <mergeCell ref="AD65:AE65"/>
    <mergeCell ref="AF65:AG65"/>
    <mergeCell ref="B65:D65"/>
    <mergeCell ref="J65:K65"/>
    <mergeCell ref="L65:M65"/>
    <mergeCell ref="P65:Q65"/>
    <mergeCell ref="R65:S65"/>
    <mergeCell ref="T65:U65"/>
    <mergeCell ref="V64:W64"/>
    <mergeCell ref="X64:Y64"/>
    <mergeCell ref="Z64:AA64"/>
    <mergeCell ref="AB64:AC64"/>
    <mergeCell ref="AD64:AE64"/>
    <mergeCell ref="AF64:AG64"/>
    <mergeCell ref="B64:D64"/>
    <mergeCell ref="J64:K64"/>
    <mergeCell ref="L64:M64"/>
    <mergeCell ref="P64:Q64"/>
    <mergeCell ref="R64:S64"/>
    <mergeCell ref="T64:U64"/>
    <mergeCell ref="V63:W63"/>
    <mergeCell ref="X63:Y63"/>
    <mergeCell ref="Z63:AA63"/>
    <mergeCell ref="AB63:AC63"/>
    <mergeCell ref="AD63:AE63"/>
    <mergeCell ref="AF63:AG63"/>
    <mergeCell ref="B63:D63"/>
    <mergeCell ref="J63:K63"/>
    <mergeCell ref="L63:M63"/>
    <mergeCell ref="P63:Q63"/>
    <mergeCell ref="R63:S63"/>
    <mergeCell ref="T63:U63"/>
    <mergeCell ref="V62:W62"/>
    <mergeCell ref="X62:Y62"/>
    <mergeCell ref="Z62:AA62"/>
    <mergeCell ref="AB62:AC62"/>
    <mergeCell ref="AD62:AE62"/>
    <mergeCell ref="AF62:AG62"/>
    <mergeCell ref="B62:D62"/>
    <mergeCell ref="J62:K62"/>
    <mergeCell ref="L62:M62"/>
    <mergeCell ref="P62:Q62"/>
    <mergeCell ref="R62:S62"/>
    <mergeCell ref="T62:U62"/>
    <mergeCell ref="V61:W61"/>
    <mergeCell ref="X61:Y61"/>
    <mergeCell ref="Z61:AA61"/>
    <mergeCell ref="AB61:AC61"/>
    <mergeCell ref="AD61:AE61"/>
    <mergeCell ref="AF61:AG61"/>
    <mergeCell ref="B61:D61"/>
    <mergeCell ref="J61:K61"/>
    <mergeCell ref="L61:M61"/>
    <mergeCell ref="P61:Q61"/>
    <mergeCell ref="R61:S61"/>
    <mergeCell ref="T61:U61"/>
    <mergeCell ref="V60:W60"/>
    <mergeCell ref="X60:Y60"/>
    <mergeCell ref="Z60:AA60"/>
    <mergeCell ref="AB60:AC60"/>
    <mergeCell ref="AD60:AE60"/>
    <mergeCell ref="AF60:AG60"/>
    <mergeCell ref="B60:D60"/>
    <mergeCell ref="J60:K60"/>
    <mergeCell ref="L60:M60"/>
    <mergeCell ref="P60:Q60"/>
    <mergeCell ref="R60:S60"/>
    <mergeCell ref="T60:U60"/>
    <mergeCell ref="V59:W59"/>
    <mergeCell ref="X59:Y59"/>
    <mergeCell ref="Z59:AA59"/>
    <mergeCell ref="AB59:AC59"/>
    <mergeCell ref="AD59:AE59"/>
    <mergeCell ref="AF59:AG59"/>
    <mergeCell ref="B59:D59"/>
    <mergeCell ref="J59:K59"/>
    <mergeCell ref="L59:M59"/>
    <mergeCell ref="P59:Q59"/>
    <mergeCell ref="R59:S59"/>
    <mergeCell ref="T59:U59"/>
    <mergeCell ref="V58:W58"/>
    <mergeCell ref="X58:Y58"/>
    <mergeCell ref="Z58:AA58"/>
    <mergeCell ref="AB58:AC58"/>
    <mergeCell ref="AD58:AE58"/>
    <mergeCell ref="AF58:AG58"/>
    <mergeCell ref="B58:D58"/>
    <mergeCell ref="J58:K58"/>
    <mergeCell ref="L58:M58"/>
    <mergeCell ref="P58:Q58"/>
    <mergeCell ref="R58:S58"/>
    <mergeCell ref="T58:U58"/>
    <mergeCell ref="V53:W53"/>
    <mergeCell ref="X53:Y53"/>
    <mergeCell ref="Z53:AA53"/>
    <mergeCell ref="AB53:AC53"/>
    <mergeCell ref="AD53:AE53"/>
    <mergeCell ref="AF53:AG53"/>
    <mergeCell ref="B53:D53"/>
    <mergeCell ref="J53:K53"/>
    <mergeCell ref="L53:M53"/>
    <mergeCell ref="P53:Q53"/>
    <mergeCell ref="R53:S53"/>
    <mergeCell ref="T53:U53"/>
    <mergeCell ref="AD52:AE52"/>
    <mergeCell ref="AF52:AG52"/>
    <mergeCell ref="B52:D52"/>
    <mergeCell ref="J52:K52"/>
    <mergeCell ref="L52:M52"/>
    <mergeCell ref="P52:Q52"/>
    <mergeCell ref="R52:S52"/>
    <mergeCell ref="T52:U52"/>
    <mergeCell ref="V51:W51"/>
    <mergeCell ref="X51:Y51"/>
    <mergeCell ref="Z51:AA51"/>
    <mergeCell ref="AB51:AC51"/>
    <mergeCell ref="AD51:AE51"/>
    <mergeCell ref="AF51:AG51"/>
    <mergeCell ref="B51:D51"/>
    <mergeCell ref="J51:K51"/>
    <mergeCell ref="L51:M51"/>
    <mergeCell ref="P51:Q51"/>
    <mergeCell ref="R51:S51"/>
    <mergeCell ref="T51:U51"/>
    <mergeCell ref="V50:W50"/>
    <mergeCell ref="X50:Y50"/>
    <mergeCell ref="Z50:AA50"/>
    <mergeCell ref="AB50:AC50"/>
    <mergeCell ref="AD50:AE50"/>
    <mergeCell ref="AF50:AG50"/>
    <mergeCell ref="B50:D50"/>
    <mergeCell ref="J50:K50"/>
    <mergeCell ref="L50:M50"/>
    <mergeCell ref="P50:Q50"/>
    <mergeCell ref="R50:S50"/>
    <mergeCell ref="T50:U50"/>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29:W29"/>
    <mergeCell ref="X29:Y29"/>
    <mergeCell ref="Z29:AA29"/>
    <mergeCell ref="AB29:AC29"/>
    <mergeCell ref="AD29:AE29"/>
    <mergeCell ref="AF29:AG29"/>
    <mergeCell ref="B29:D29"/>
    <mergeCell ref="J29:K29"/>
    <mergeCell ref="L29:M29"/>
    <mergeCell ref="P29:Q29"/>
    <mergeCell ref="R29:S29"/>
    <mergeCell ref="T29:U29"/>
    <mergeCell ref="A30:AM30"/>
    <mergeCell ref="A31:A33"/>
    <mergeCell ref="B31:D31"/>
    <mergeCell ref="J31:K31"/>
    <mergeCell ref="L31:M31"/>
    <mergeCell ref="P31:AG31"/>
    <mergeCell ref="AH31:AI31"/>
    <mergeCell ref="AL31:AL33"/>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V6:W6"/>
    <mergeCell ref="X6:Y6"/>
    <mergeCell ref="Z6:AA6"/>
    <mergeCell ref="AB6:AC6"/>
    <mergeCell ref="AD6:AE6"/>
    <mergeCell ref="AF6:AG6"/>
    <mergeCell ref="B6:D6"/>
    <mergeCell ref="J6:K6"/>
    <mergeCell ref="L6:M6"/>
    <mergeCell ref="P6:Q6"/>
    <mergeCell ref="R6:S6"/>
    <mergeCell ref="T6:U6"/>
    <mergeCell ref="V5:W5"/>
    <mergeCell ref="X5:Y5"/>
    <mergeCell ref="Z5:AA5"/>
    <mergeCell ref="AB5:AC5"/>
    <mergeCell ref="AD5:AE5"/>
    <mergeCell ref="AF5:AG5"/>
    <mergeCell ref="B5:D5"/>
    <mergeCell ref="J5:K5"/>
    <mergeCell ref="L5:M5"/>
    <mergeCell ref="P5:Q5"/>
    <mergeCell ref="R5:S5"/>
    <mergeCell ref="T5:U5"/>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 ref="P3:Q3"/>
    <mergeCell ref="R3:S3"/>
    <mergeCell ref="T3:U3"/>
    <mergeCell ref="V3:W3"/>
    <mergeCell ref="E3:E4"/>
    <mergeCell ref="F3:F4"/>
    <mergeCell ref="H3:H4"/>
    <mergeCell ref="I3:I4"/>
    <mergeCell ref="J3:J4"/>
    <mergeCell ref="K3:K4"/>
  </mergeCells>
  <conditionalFormatting sqref="H5:I29 H58:I84 H34:I53 H89:I112">
    <cfRule type="expression" dxfId="1399" priority="41">
      <formula>"""Cumple"" o ""No cumple"""</formula>
    </cfRule>
  </conditionalFormatting>
  <conditionalFormatting sqref="I5:I29 I58:I84 I34:I53 I89:I112">
    <cfRule type="expression" dxfId="1398" priority="39">
      <formula>$I5="No cumple"</formula>
    </cfRule>
    <cfRule type="expression" dxfId="1397" priority="40">
      <formula>$I5="Cumple"</formula>
    </cfRule>
  </conditionalFormatting>
  <conditionalFormatting sqref="H5:H29 H58:H84 H34:H53 H89:H112">
    <cfRule type="expression" dxfId="1396" priority="37">
      <formula>$H5="No cumple"</formula>
    </cfRule>
    <cfRule type="expression" dxfId="1395" priority="38">
      <formula>$H5="Cumple"</formula>
    </cfRule>
  </conditionalFormatting>
  <conditionalFormatting sqref="L5:L6">
    <cfRule type="cellIs" dxfId="1394" priority="35" operator="lessThan">
      <formula>$L$4</formula>
    </cfRule>
    <cfRule type="cellIs" dxfId="1393" priority="36" operator="greaterThanOrEqual">
      <formula>$L$4</formula>
    </cfRule>
  </conditionalFormatting>
  <conditionalFormatting sqref="J5:K29 J58:K84 J34:K53 J89:K112">
    <cfRule type="cellIs" dxfId="1392" priority="33" operator="notBetween">
      <formula>$J$3</formula>
      <formula>$K$3</formula>
    </cfRule>
    <cfRule type="cellIs" dxfId="1391" priority="34" operator="between">
      <formula>$J$3</formula>
      <formula>$K$3</formula>
    </cfRule>
  </conditionalFormatting>
  <conditionalFormatting sqref="P5:Q29 P58:Q84 P34:Q53 P89:Q112">
    <cfRule type="cellIs" dxfId="1390" priority="31" operator="notBetween">
      <formula>$P$4</formula>
      <formula>$Q$4</formula>
    </cfRule>
    <cfRule type="cellIs" dxfId="1389" priority="32" operator="between">
      <formula>$P$4</formula>
      <formula>$Q$4</formula>
    </cfRule>
  </conditionalFormatting>
  <conditionalFormatting sqref="R5:S29 R58:S84 R34:S53 R89:S112">
    <cfRule type="cellIs" dxfId="1388" priority="29" operator="notBetween">
      <formula>$R$4</formula>
      <formula>$S$4</formula>
    </cfRule>
    <cfRule type="cellIs" dxfId="1387" priority="30" operator="between">
      <formula>$R$4</formula>
      <formula>$S$4</formula>
    </cfRule>
  </conditionalFormatting>
  <conditionalFormatting sqref="T5:U29 T58:U84 T34:U53 T89:U112">
    <cfRule type="cellIs" dxfId="1386" priority="27" operator="notBetween">
      <formula>$T$4</formula>
      <formula>$U$4</formula>
    </cfRule>
    <cfRule type="cellIs" dxfId="1385" priority="28" operator="between">
      <formula>$T$4</formula>
      <formula>$U$4</formula>
    </cfRule>
  </conditionalFormatting>
  <conditionalFormatting sqref="V5:W29 V58:W84 V34:W53 V89:W112">
    <cfRule type="cellIs" dxfId="1384" priority="25" operator="notBetween">
      <formula>$V$4</formula>
      <formula>$W$4</formula>
    </cfRule>
    <cfRule type="cellIs" dxfId="1383" priority="26" operator="between">
      <formula>$V$4</formula>
      <formula>$W$4</formula>
    </cfRule>
  </conditionalFormatting>
  <conditionalFormatting sqref="X5:Y29 X58:Y84 X34:Y53 X89:Y112">
    <cfRule type="cellIs" dxfId="1382" priority="23" operator="notBetween">
      <formula>$X$4</formula>
      <formula>$Y$4</formula>
    </cfRule>
    <cfRule type="cellIs" dxfId="1381" priority="24" operator="between">
      <formula>$X$4</formula>
      <formula>$Y$4</formula>
    </cfRule>
  </conditionalFormatting>
  <conditionalFormatting sqref="Z5:AG29 Z58:AG84 Z34:AG53 Z89:AG112">
    <cfRule type="cellIs" dxfId="1380" priority="21" operator="notBetween">
      <formula>$Z$4</formula>
      <formula>$AA$4</formula>
    </cfRule>
    <cfRule type="cellIs" dxfId="1379" priority="22" operator="between">
      <formula>$Z$4</formula>
      <formula>$AA$4</formula>
    </cfRule>
  </conditionalFormatting>
  <conditionalFormatting sqref="AK5:AK29 AK58:AK84 AK34:AK53 AK89:AK112">
    <cfRule type="cellIs" dxfId="1378" priority="19" operator="lessThanOrEqual">
      <formula>$AK$4</formula>
    </cfRule>
    <cfRule type="cellIs" dxfId="1377" priority="20" operator="greaterThan">
      <formula>$AK$4</formula>
    </cfRule>
  </conditionalFormatting>
  <conditionalFormatting sqref="L7:L29 L58:L84 L34:L53 L89:L112">
    <cfRule type="cellIs" dxfId="1376" priority="17" operator="lessThan">
      <formula>$L$4</formula>
    </cfRule>
    <cfRule type="cellIs" dxfId="1375" priority="18" operator="greaterThanOrEqual">
      <formula>$L$4</formula>
    </cfRule>
  </conditionalFormatting>
  <conditionalFormatting sqref="G5:G29 G34:G53">
    <cfRule type="cellIs" dxfId="1374" priority="15" operator="lessThan">
      <formula>$G$4</formula>
    </cfRule>
    <cfRule type="cellIs" dxfId="1373" priority="16" operator="greaterThanOrEqual">
      <formula>$G$4</formula>
    </cfRule>
  </conditionalFormatting>
  <conditionalFormatting sqref="AH5:AI29 AH58:AI84 AH34:AI53 AH89:AI112">
    <cfRule type="cellIs" dxfId="1372" priority="13" operator="greaterThan">
      <formula>$AH$4</formula>
    </cfRule>
    <cfRule type="cellIs" dxfId="1371" priority="14" operator="lessThanOrEqual">
      <formula>$AH$4</formula>
    </cfRule>
  </conditionalFormatting>
  <conditionalFormatting sqref="AI5:AI29 AI58:AI84 AI34:AI53 AI89:AI112">
    <cfRule type="cellIs" dxfId="1370" priority="11" operator="greaterThan">
      <formula>$AI$4</formula>
    </cfRule>
    <cfRule type="cellIs" dxfId="1369" priority="12" operator="lessThanOrEqual">
      <formula>$AI$4</formula>
    </cfRule>
  </conditionalFormatting>
  <conditionalFormatting sqref="AJ5:AJ29 AJ58:AJ84 AJ34:AJ53 AJ89:AJ112">
    <cfRule type="expression" dxfId="1368" priority="9">
      <formula>$AJ5="No cumple"</formula>
    </cfRule>
    <cfRule type="expression" dxfId="1367" priority="10">
      <formula>$AJ5="Cumple"</formula>
    </cfRule>
  </conditionalFormatting>
  <conditionalFormatting sqref="G58:G84 G89:G112">
    <cfRule type="cellIs" dxfId="1366" priority="7" operator="lessThan">
      <formula>#REF!</formula>
    </cfRule>
    <cfRule type="cellIs" dxfId="1365" priority="8" operator="greaterThanOrEqual">
      <formula>#REF!</formula>
    </cfRule>
  </conditionalFormatting>
  <conditionalFormatting sqref="G34:G53">
    <cfRule type="cellIs" dxfId="1364" priority="5" operator="lessThan">
      <formula>$G$33</formula>
    </cfRule>
    <cfRule type="cellIs" dxfId="1363" priority="6" operator="greaterThanOrEqual">
      <formula>$G$33</formula>
    </cfRule>
  </conditionalFormatting>
  <conditionalFormatting sqref="G58:G84">
    <cfRule type="cellIs" dxfId="1362" priority="3" operator="lessThan">
      <formula>$G$57</formula>
    </cfRule>
    <cfRule type="cellIs" dxfId="1361" priority="4" operator="greaterThanOrEqual">
      <formula>$G$57</formula>
    </cfRule>
  </conditionalFormatting>
  <conditionalFormatting sqref="G89:G112">
    <cfRule type="cellIs" dxfId="1360" priority="1" operator="lessThan">
      <formula>$G$88</formula>
    </cfRule>
    <cfRule type="cellIs" dxfId="1359" priority="2" operator="greaterThanOrEqual">
      <formula>$G$88</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 B32:D33 B56:D57 B87:D88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AS104"/>
  <sheetViews>
    <sheetView topLeftCell="A45" zoomScaleNormal="100" workbookViewId="0">
      <selection activeCell="B52" sqref="B52:D53"/>
    </sheetView>
  </sheetViews>
  <sheetFormatPr baseColWidth="10" defaultRowHeight="15" x14ac:dyDescent="0.25"/>
  <cols>
    <col min="1" max="1" width="12.140625" customWidth="1"/>
    <col min="4" max="4" width="11.8554687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246</v>
      </c>
      <c r="C3" s="99"/>
      <c r="D3" s="100"/>
      <c r="E3" s="118" t="s">
        <v>221</v>
      </c>
      <c r="F3" s="118" t="str">
        <f>VLOOKUP(B3,ESPECIFICACIONES[],2,FALSE)</f>
        <v>PEBD</v>
      </c>
      <c r="G3" s="74" t="str">
        <f>VLOOKUP(B3,ESPECIFICACIONES[],3,FALSE)</f>
        <v>No menor a 1000 ml                    No menor a 500 ml</v>
      </c>
      <c r="H3" s="107" t="str">
        <f>VLOOKUP(B3,ESPECIFICACIONES[],5,FALSE)</f>
        <v>El contenido y el envase primario no presenta huellas de coloración</v>
      </c>
      <c r="I3" s="107" t="str">
        <f>VLOOKUP(B3,ESPECIFICACIONES[],4,FALSE)</f>
        <v>Solución límpida y transparente</v>
      </c>
      <c r="J3" s="120">
        <f>VLOOKUP(B3,ESPECIFICACIONES[],6,FALSE)</f>
        <v>3.2</v>
      </c>
      <c r="K3" s="120">
        <f>VLOOKUP(B3,ESPECIFICACIONES[],7,FALSE)</f>
        <v>6.5</v>
      </c>
      <c r="L3" s="109" t="str">
        <f>VLOOKUP(B3,ESPECIFICACIONES[],8,FALSE)</f>
        <v>ms/cm</v>
      </c>
      <c r="M3" s="110">
        <f>VLOOKUP(B3,ESPECIFICACIONES[],9,FALSE)</f>
        <v>0</v>
      </c>
      <c r="N3" s="63">
        <f>VLOOKUP(B3,ESPECIFICACIONES[],9,FALSE)</f>
        <v>0</v>
      </c>
      <c r="O3" s="107">
        <f>VLOOKUP(B3,ESPECIFICACIONES[],11,FALSE)</f>
        <v>0</v>
      </c>
      <c r="P3" s="104" t="str">
        <f>VLOOKUP(B3,ESPECIFICACIONES[],12,FALSE)</f>
        <v>% Cloruros totales</v>
      </c>
      <c r="Q3" s="104"/>
      <c r="R3" s="104" t="str">
        <f>VLOOKUP(B3,ESPECIFICACIONES[],15,FALSE)</f>
        <v>% Cloruro de sodio</v>
      </c>
      <c r="S3" s="104"/>
      <c r="T3" s="104" t="str">
        <f>VLOOKUP(B3,ESPECIFICACIONES[],18,FALSE)</f>
        <v>% Glucosa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10 UE/g</v>
      </c>
      <c r="AL3" s="95"/>
      <c r="AM3" s="97"/>
    </row>
    <row r="4" spans="1:45" s="49" customFormat="1" ht="27" customHeight="1" x14ac:dyDescent="0.25">
      <c r="A4" s="87"/>
      <c r="B4" s="101"/>
      <c r="C4" s="102"/>
      <c r="D4" s="103"/>
      <c r="E4" s="119"/>
      <c r="F4" s="119"/>
      <c r="G4" s="62">
        <v>1000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f>VLOOKUP(B3,ESPECIFICACIONES[],16,FALSE)</f>
        <v>0.95</v>
      </c>
      <c r="S4" s="52">
        <f>VLOOKUP(B3,ESPECIFICACIONES[],17,FALSE)</f>
        <v>1.05</v>
      </c>
      <c r="T4" s="52">
        <f>VLOOKUP(B3,ESPECIFICACIONES[],19,FALSE)</f>
        <v>0.95</v>
      </c>
      <c r="U4" s="52">
        <f>VLOOKUP(B3,ESPECIFICACIONES[],20,FALSE)</f>
        <v>1.05</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Solución Glucosa Clorurada Isotónica-Glucosalina</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Solución Glucosa Clorurada Isotónica-Glucosalina</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Solución Glucosa Clorurada Isotónica-Glucosalina</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Solución Glucosa Clorurada Isotónica-Glucosalina</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Solución Glucosa Clorurada Isotónica-Glucosalina</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Solución Glucosa Clorurada Isotónica-Glucosalina</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Solución Glucosa Clorurada Isotónica-Glucosalina</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Solución Glucosa Clorurada Isotónica-Glucosalina</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Solución Glucosa Clorurada Isotónica-Glucosalina</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Solución Glucosa Clorurada Isotónica-Glucosalina</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Solución Glucosa Clorurada Isotónica-Glucosalina</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Solución Glucosa Clorurada Isotónica-Glucosalina</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Solución Glucosa Clorurada Isotónica-Glucosalina</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Solución Glucosa Clorurada Isotónica-Glucosalina</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Solución Glucosa Clorurada Isotónica-Glucosalina</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Solución Glucosa Clorurada Isotónica-Glucosalina</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Solución Glucosa Clorurada Isotónica-Glucosalina</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Solución Glucosa Clorurada Isotónica-Glucosalina</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Solución Glucosa Clorurada Isotónica-Glucosalina</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Solución Glucosa Clorurada Isotónica-Glucosalina</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Solución Glucosa Clorurada Isotónica-Glucosalina</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Solución Glucosa Clorurada Isotónica-Glucosalina</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Solución Glucosa Clorurada Isotónica-Glucosalina</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Solución Glucosa Clorurada Isotónica-Glucosalina</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Solución Glucosa Clorurada Isotónica-Glucosalina</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Solución Glucosa Clorurada Isotónica-Glucosalina</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Solución Glucosa Clorurada Isotónica-Glucosalina</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Solución Glucosa Clorurada Isotónica-Glucosalina</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Solución Glucosa Clorurada Isotónica-Glucosalina</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Solución Glucosa Clorurada Isotónica-Glucosalina</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Solución Glucosa Clorurada Isotónica-Glucosalina</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Solución Glucosa Clorurada Isotónica-Glucosalina</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Solución Glucosa Clorurada Isotónica-Glucosalina</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Solución Glucosa Clorurada Isotónica-Glucosalina</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Solución Glucosa Clorurada Isotónica-Glucosalina</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Solución Glucosa Clorurada Isotónica-Glucosalina</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Solución Glucosa Clorurada Isotónica-Glucosalina</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Solución Glucosa Clorurada Isotónica-Glucosalina</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Solución Glucosa Clorurada Isotónica-Glucosalina</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Solución Glucosa Clorurada Isotónica-Glucosalina</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Solución Glucosa Clorurada Isotónica-Glucosalina</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Solución Glucosa Clorurada Isotónica-Glucosalina</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Solución Glucosa Clorurada Isotónica-Glucosalina</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Solución Glucosa Clorurada Isotónica-Glucosalina</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45" ht="20.25" customHeight="1" x14ac:dyDescent="0.25">
      <c r="A49" s="65"/>
      <c r="B49" s="111" t="str">
        <f>VLOOKUP(B46,ESPECIFICACIONES[],1,FALSE)</f>
        <v>Solución Glucosa Clorurada Isotónica-Glucosalina</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row r="50" spans="1:45" s="46" customFormat="1" ht="14.25" customHeight="1" x14ac:dyDescent="0.2">
      <c r="A50" s="83" t="s">
        <v>212</v>
      </c>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row>
    <row r="51" spans="1:45" s="48" customFormat="1" ht="14.25" customHeight="1" x14ac:dyDescent="0.25">
      <c r="A51" s="85" t="s">
        <v>213</v>
      </c>
      <c r="B51" s="88" t="s">
        <v>214</v>
      </c>
      <c r="C51" s="88"/>
      <c r="D51" s="88"/>
      <c r="E51" s="47" t="s">
        <v>215</v>
      </c>
      <c r="F51" s="47" t="s">
        <v>224</v>
      </c>
      <c r="G51" s="47" t="s">
        <v>232</v>
      </c>
      <c r="H51" s="47" t="s">
        <v>218</v>
      </c>
      <c r="I51" s="73" t="s">
        <v>216</v>
      </c>
      <c r="J51" s="89" t="s">
        <v>217</v>
      </c>
      <c r="K51" s="90"/>
      <c r="L51" s="91" t="s">
        <v>219</v>
      </c>
      <c r="M51" s="92"/>
      <c r="N51" s="73" t="s">
        <v>225</v>
      </c>
      <c r="O51" s="73" t="s">
        <v>226</v>
      </c>
      <c r="P51" s="91" t="s">
        <v>220</v>
      </c>
      <c r="Q51" s="93"/>
      <c r="R51" s="93"/>
      <c r="S51" s="93"/>
      <c r="T51" s="93"/>
      <c r="U51" s="93"/>
      <c r="V51" s="93"/>
      <c r="W51" s="93"/>
      <c r="X51" s="93"/>
      <c r="Y51" s="93"/>
      <c r="Z51" s="93"/>
      <c r="AA51" s="93"/>
      <c r="AB51" s="93"/>
      <c r="AC51" s="93"/>
      <c r="AD51" s="93"/>
      <c r="AE51" s="93"/>
      <c r="AF51" s="93"/>
      <c r="AG51" s="92" t="s">
        <v>238</v>
      </c>
      <c r="AH51" s="88" t="s">
        <v>238</v>
      </c>
      <c r="AI51" s="88"/>
      <c r="AJ51" s="64" t="s">
        <v>239</v>
      </c>
      <c r="AK51" s="64" t="s">
        <v>240</v>
      </c>
      <c r="AL51" s="94" t="s">
        <v>222</v>
      </c>
      <c r="AM51" s="97" t="s">
        <v>223</v>
      </c>
    </row>
    <row r="52" spans="1:45" s="48" customFormat="1" ht="44.25" customHeight="1" x14ac:dyDescent="0.25">
      <c r="A52" s="86"/>
      <c r="B52" s="98" t="s">
        <v>246</v>
      </c>
      <c r="C52" s="99"/>
      <c r="D52" s="100"/>
      <c r="E52" s="118" t="s">
        <v>221</v>
      </c>
      <c r="F52" s="118" t="str">
        <f>VLOOKUP(B52,ESPECIFICACIONES[],2,FALSE)</f>
        <v>PEBD</v>
      </c>
      <c r="G52" s="74" t="str">
        <f>VLOOKUP(B52,ESPECIFICACIONES[],3,FALSE)</f>
        <v>No menor a 1000 ml                    No menor a 500 ml</v>
      </c>
      <c r="H52" s="107" t="str">
        <f>VLOOKUP(B52,ESPECIFICACIONES[],5,FALSE)</f>
        <v>El contenido y el envase primario no presenta huellas de coloración</v>
      </c>
      <c r="I52" s="107" t="str">
        <f>VLOOKUP(B52,ESPECIFICACIONES[],4,FALSE)</f>
        <v>Solución límpida y transparente</v>
      </c>
      <c r="J52" s="120">
        <f>VLOOKUP(B52,ESPECIFICACIONES[],6,FALSE)</f>
        <v>3.2</v>
      </c>
      <c r="K52" s="120">
        <f>VLOOKUP(B52,ESPECIFICACIONES[],7,FALSE)</f>
        <v>6.5</v>
      </c>
      <c r="L52" s="109" t="str">
        <f>VLOOKUP(B52,ESPECIFICACIONES[],8,FALSE)</f>
        <v>ms/cm</v>
      </c>
      <c r="M52" s="110">
        <f>VLOOKUP(B52,ESPECIFICACIONES[],9,FALSE)</f>
        <v>0</v>
      </c>
      <c r="N52" s="63">
        <f>VLOOKUP(B52,ESPECIFICACIONES[],9,FALSE)</f>
        <v>0</v>
      </c>
      <c r="O52" s="107">
        <f>VLOOKUP(B52,ESPECIFICACIONES[],11,FALSE)</f>
        <v>0</v>
      </c>
      <c r="P52" s="104" t="str">
        <f>VLOOKUP(B52,ESPECIFICACIONES[],12,FALSE)</f>
        <v>% Cloruros totales</v>
      </c>
      <c r="Q52" s="104"/>
      <c r="R52" s="104" t="str">
        <f>VLOOKUP(B52,ESPECIFICACIONES[],15,FALSE)</f>
        <v>% Cloruro de sodio</v>
      </c>
      <c r="S52" s="104"/>
      <c r="T52" s="104" t="str">
        <f>VLOOKUP(B52,ESPECIFICACIONES[],18,FALSE)</f>
        <v>% Glucosa</v>
      </c>
      <c r="U52" s="104" t="str">
        <f>VLOOKUP(B52,ESPECIFICACIONES[],21,FALSE)</f>
        <v>NA</v>
      </c>
      <c r="V52" s="104" t="str">
        <f>VLOOKUP(B52,ESPECIFICACIONES[],21,FALSE)</f>
        <v>NA</v>
      </c>
      <c r="W52" s="104" t="str">
        <f>VLOOKUP(B52,ESPECIFICACIONES[],24,FALSE)</f>
        <v>NA</v>
      </c>
      <c r="X52" s="104" t="str">
        <f>VLOOKUP(B52,ESPECIFICACIONES[],24,FALSE)</f>
        <v>NA</v>
      </c>
      <c r="Y52" s="104"/>
      <c r="Z52" s="104" t="str">
        <f>VLOOKUP(B52,ESPECIFICACIONES[],27,FALSE)</f>
        <v>NA</v>
      </c>
      <c r="AA52" s="104" t="str">
        <f>VLOOKUP(B52,ESPECIFICACIONES[],30,FALSE)</f>
        <v>NA</v>
      </c>
      <c r="AB52" s="105" t="str">
        <f>VLOOKUP(B52,ESPECIFICACIONES[],30,FALSE)</f>
        <v>NA</v>
      </c>
      <c r="AC52" s="106"/>
      <c r="AD52" s="105" t="str">
        <f>VLOOKUP(B52,ESPECIFICACIONES[],33,FALSE)</f>
        <v>NA</v>
      </c>
      <c r="AE52" s="106"/>
      <c r="AF52" s="105" t="str">
        <f>VLOOKUP(B52,ESPECIFICACIONES[],36,FALSE)</f>
        <v>NA</v>
      </c>
      <c r="AG52" s="106"/>
      <c r="AH52" s="63" t="str">
        <f>VLOOKUP(B52,ESPECIFICACIONES[],39,FALSE)</f>
        <v>NA</v>
      </c>
      <c r="AI52" s="63" t="str">
        <f>VLOOKUP(B52,ESPECIFICACIONES[],40,FALSE)</f>
        <v>NA</v>
      </c>
      <c r="AJ52" s="107" t="str">
        <f>VLOOKUP(B52,ESPECIFICACIONES[],41,FALSE)</f>
        <v>Negativo al desarrollo de bacterias y hongos</v>
      </c>
      <c r="AK52" s="63" t="str">
        <f>VLOOKUP(B52,ESPECIFICACIONES[],42,FALSE)</f>
        <v>No más de 10 UE/g</v>
      </c>
      <c r="AL52" s="95"/>
      <c r="AM52" s="97"/>
    </row>
    <row r="53" spans="1:45" s="49" customFormat="1" ht="27" customHeight="1" x14ac:dyDescent="0.25">
      <c r="A53" s="87"/>
      <c r="B53" s="101"/>
      <c r="C53" s="102"/>
      <c r="D53" s="103"/>
      <c r="E53" s="119"/>
      <c r="F53" s="119"/>
      <c r="G53" s="62">
        <v>500</v>
      </c>
      <c r="H53" s="108"/>
      <c r="I53" s="108"/>
      <c r="J53" s="120"/>
      <c r="K53" s="120"/>
      <c r="L53" s="63" t="s">
        <v>8</v>
      </c>
      <c r="M53" s="63" t="s">
        <v>8</v>
      </c>
      <c r="N53" s="63" t="e">
        <f>VLOOKUP(E53,ESPECIFICACIONES[],10,FALSE)</f>
        <v>#N/A</v>
      </c>
      <c r="O53" s="108">
        <f>VLOOKUP(B52,ESPECIFICACIONES[],13,FALSE)</f>
        <v>0.95</v>
      </c>
      <c r="P53" s="51">
        <f>VLOOKUP(B52,ESPECIFICACIONES[],13,FALSE)</f>
        <v>0.95</v>
      </c>
      <c r="Q53" s="51">
        <f>VLOOKUP(B52,ESPECIFICACIONES[],14,FALSE)</f>
        <v>1.05</v>
      </c>
      <c r="R53" s="52">
        <f>VLOOKUP(B52,ESPECIFICACIONES[],16,FALSE)</f>
        <v>0.95</v>
      </c>
      <c r="S53" s="52">
        <f>VLOOKUP(B52,ESPECIFICACIONES[],17,FALSE)</f>
        <v>1.05</v>
      </c>
      <c r="T53" s="52">
        <f>VLOOKUP(B52,ESPECIFICACIONES[],19,FALSE)</f>
        <v>0.95</v>
      </c>
      <c r="U53" s="52">
        <f>VLOOKUP(B52,ESPECIFICACIONES[],20,FALSE)</f>
        <v>1.05</v>
      </c>
      <c r="V53" s="52" t="str">
        <f>VLOOKUP(B52,ESPECIFICACIONES[],22,FALSE)</f>
        <v>NA</v>
      </c>
      <c r="W53" s="52" t="str">
        <f>VLOOKUP(B52,ESPECIFICACIONES[],23,FALSE)</f>
        <v>NA</v>
      </c>
      <c r="X53" s="52" t="str">
        <f>VLOOKUP(B52,ESPECIFICACIONES[],25,FALSE)</f>
        <v>NA</v>
      </c>
      <c r="Y53" s="52" t="str">
        <f>VLOOKUP(B52,ESPECIFICACIONES[],26,FALSE)</f>
        <v>NA</v>
      </c>
      <c r="Z53" s="52" t="str">
        <f>VLOOKUP(B52,ESPECIFICACIONES[],28,FALSE)</f>
        <v>NA</v>
      </c>
      <c r="AA53" s="52" t="str">
        <f>VLOOKUP(B52,ESPECIFICACIONES[],29,FALSE)</f>
        <v>NA</v>
      </c>
      <c r="AB53" s="52" t="str">
        <f>VLOOKUP(B52,ESPECIFICACIONES[],31,FALSE)</f>
        <v>NA</v>
      </c>
      <c r="AC53" s="52" t="str">
        <f>VLOOKUP(B52,ESPECIFICACIONES[],32,FALSE)</f>
        <v>NA</v>
      </c>
      <c r="AD53" s="52" t="str">
        <f>VLOOKUP(B52,ESPECIFICACIONES[],34,FALSE)</f>
        <v>NA</v>
      </c>
      <c r="AE53" s="52" t="str">
        <f>VLOOKUP(B52,ESPECIFICACIONES[],35,FALSE)</f>
        <v>NA</v>
      </c>
      <c r="AF53" s="52" t="str">
        <f>VLOOKUP(B52,ESPECIFICACIONES[],37,FALSE)</f>
        <v>NA</v>
      </c>
      <c r="AG53" s="52" t="str">
        <f>VLOOKUP(B52,ESPECIFICACIONES[],38,FALSE)</f>
        <v>NA</v>
      </c>
      <c r="AH53" s="67" t="s">
        <v>8</v>
      </c>
      <c r="AI53" s="67" t="s">
        <v>8</v>
      </c>
      <c r="AJ53" s="108" t="e">
        <f>VLOOKUP(C53,ESPECIFICACIONES[],40,FALSE)</f>
        <v>#N/A</v>
      </c>
      <c r="AK53" s="66">
        <v>0.5</v>
      </c>
      <c r="AL53" s="96"/>
      <c r="AM53" s="97"/>
      <c r="AS53" s="50"/>
    </row>
    <row r="54" spans="1:45" ht="20.25" customHeight="1" x14ac:dyDescent="0.25">
      <c r="A54" s="65"/>
      <c r="B54" s="111" t="str">
        <f>VLOOKUP(B47,ESPECIFICACIONES[],1,FALSE)</f>
        <v>Solución Glucosa Clorurada Isotónica-Glucosalina</v>
      </c>
      <c r="C54" s="112"/>
      <c r="D54" s="113"/>
      <c r="E54" s="65"/>
      <c r="F54" s="65"/>
      <c r="G54" s="65" t="s">
        <v>8</v>
      </c>
      <c r="H54" s="65" t="s">
        <v>8</v>
      </c>
      <c r="I54" s="65" t="s">
        <v>8</v>
      </c>
      <c r="J54" s="114" t="s">
        <v>8</v>
      </c>
      <c r="K54" s="115"/>
      <c r="L54" s="114"/>
      <c r="M54" s="115"/>
      <c r="N54" s="65"/>
      <c r="O54" s="65"/>
      <c r="P54" s="116" t="s">
        <v>8</v>
      </c>
      <c r="Q54" s="117"/>
      <c r="R54" s="116"/>
      <c r="S54" s="117"/>
      <c r="T54" s="116"/>
      <c r="U54" s="117"/>
      <c r="V54" s="116"/>
      <c r="W54" s="117"/>
      <c r="X54" s="116"/>
      <c r="Y54" s="117"/>
      <c r="Z54" s="116"/>
      <c r="AA54" s="117"/>
      <c r="AB54" s="116"/>
      <c r="AC54" s="117"/>
      <c r="AD54" s="116"/>
      <c r="AE54" s="117"/>
      <c r="AF54" s="116"/>
      <c r="AG54" s="117"/>
      <c r="AH54" s="65"/>
      <c r="AI54" s="65"/>
      <c r="AJ54" s="65" t="s">
        <v>8</v>
      </c>
      <c r="AK54" s="71"/>
      <c r="AL54" s="65"/>
      <c r="AM54" s="65"/>
    </row>
    <row r="55" spans="1:45" ht="20.25" customHeight="1" x14ac:dyDescent="0.25">
      <c r="A55" s="65"/>
      <c r="B55" s="111" t="str">
        <f>VLOOKUP(B48,ESPECIFICACIONES[],1,FALSE)</f>
        <v>Solución Glucosa Clorurada Isotónica-Glucosalina</v>
      </c>
      <c r="C55" s="112"/>
      <c r="D55" s="113"/>
      <c r="E55" s="65"/>
      <c r="F55" s="65"/>
      <c r="G55" s="65"/>
      <c r="H55" s="65"/>
      <c r="I55" s="65" t="s">
        <v>8</v>
      </c>
      <c r="J55" s="114"/>
      <c r="K55" s="115"/>
      <c r="L55" s="114"/>
      <c r="M55" s="115"/>
      <c r="N55" s="65"/>
      <c r="O55" s="65"/>
      <c r="P55" s="116"/>
      <c r="Q55" s="117"/>
      <c r="R55" s="116"/>
      <c r="S55" s="117"/>
      <c r="T55" s="116"/>
      <c r="U55" s="117"/>
      <c r="V55" s="116"/>
      <c r="W55" s="117"/>
      <c r="X55" s="116"/>
      <c r="Y55" s="117"/>
      <c r="Z55" s="116"/>
      <c r="AA55" s="117"/>
      <c r="AB55" s="116"/>
      <c r="AC55" s="117"/>
      <c r="AD55" s="116"/>
      <c r="AE55" s="117"/>
      <c r="AF55" s="116"/>
      <c r="AG55" s="117"/>
      <c r="AH55" s="65"/>
      <c r="AI55" s="65"/>
      <c r="AJ55" s="65"/>
      <c r="AK55" s="71"/>
      <c r="AL55" s="65"/>
      <c r="AM55" s="65"/>
    </row>
    <row r="56" spans="1:45" ht="20.25" customHeight="1" x14ac:dyDescent="0.25">
      <c r="A56" s="65"/>
      <c r="B56" s="111" t="str">
        <f>VLOOKUP(B49,ESPECIFICACIONES[],1,FALSE)</f>
        <v>Solución Glucosa Clorurada Isotónica-Glucosalina</v>
      </c>
      <c r="C56" s="112"/>
      <c r="D56" s="113"/>
      <c r="E56" s="65"/>
      <c r="F56" s="65"/>
      <c r="G56" s="65"/>
      <c r="H56" s="65"/>
      <c r="I56" s="65" t="s">
        <v>8</v>
      </c>
      <c r="J56" s="114"/>
      <c r="K56" s="115"/>
      <c r="L56" s="114"/>
      <c r="M56" s="115"/>
      <c r="N56" s="65"/>
      <c r="O56" s="65"/>
      <c r="P56" s="116"/>
      <c r="Q56" s="117"/>
      <c r="R56" s="116"/>
      <c r="S56" s="117"/>
      <c r="T56" s="116"/>
      <c r="U56" s="117"/>
      <c r="V56" s="116"/>
      <c r="W56" s="117"/>
      <c r="X56" s="116"/>
      <c r="Y56" s="117"/>
      <c r="Z56" s="116"/>
      <c r="AA56" s="117"/>
      <c r="AB56" s="116"/>
      <c r="AC56" s="117"/>
      <c r="AD56" s="116"/>
      <c r="AE56" s="117"/>
      <c r="AF56" s="116"/>
      <c r="AG56" s="117"/>
      <c r="AH56" s="65"/>
      <c r="AI56" s="65"/>
      <c r="AJ56" s="65"/>
      <c r="AK56" s="71"/>
      <c r="AL56" s="65"/>
      <c r="AM56" s="65"/>
    </row>
    <row r="57" spans="1:45" ht="20.25" customHeight="1" x14ac:dyDescent="0.25">
      <c r="A57" s="65"/>
      <c r="B57" s="111" t="str">
        <f>VLOOKUP(B54,ESPECIFICACIONES[],1,FALSE)</f>
        <v>Solución Glucosa Clorurada Isotónica-Glucosalina</v>
      </c>
      <c r="C57" s="112"/>
      <c r="D57" s="113"/>
      <c r="E57" s="65"/>
      <c r="F57" s="65"/>
      <c r="G57" s="65"/>
      <c r="H57" s="65"/>
      <c r="I57" s="65" t="s">
        <v>8</v>
      </c>
      <c r="J57" s="114"/>
      <c r="K57" s="115"/>
      <c r="L57" s="114"/>
      <c r="M57" s="115"/>
      <c r="N57" s="65"/>
      <c r="O57" s="65"/>
      <c r="P57" s="116"/>
      <c r="Q57" s="117"/>
      <c r="R57" s="116"/>
      <c r="S57" s="117"/>
      <c r="T57" s="116"/>
      <c r="U57" s="117"/>
      <c r="V57" s="116"/>
      <c r="W57" s="117"/>
      <c r="X57" s="116"/>
      <c r="Y57" s="117"/>
      <c r="Z57" s="116"/>
      <c r="AA57" s="117"/>
      <c r="AB57" s="116"/>
      <c r="AC57" s="117"/>
      <c r="AD57" s="116"/>
      <c r="AE57" s="117"/>
      <c r="AF57" s="116"/>
      <c r="AG57" s="117"/>
      <c r="AH57" s="65"/>
      <c r="AI57" s="65"/>
      <c r="AJ57" s="65"/>
      <c r="AK57" s="71"/>
      <c r="AL57" s="65"/>
      <c r="AM57" s="65"/>
    </row>
    <row r="58" spans="1:45" ht="20.25" customHeight="1" x14ac:dyDescent="0.25">
      <c r="A58" s="65"/>
      <c r="B58" s="111" t="str">
        <f>VLOOKUP(B55,ESPECIFICACIONES[],1,FALSE)</f>
        <v>Solución Glucosa Clorurada Isotónica-Glucosalina</v>
      </c>
      <c r="C58" s="112"/>
      <c r="D58" s="113"/>
      <c r="E58" s="65"/>
      <c r="F58" s="65"/>
      <c r="G58" s="65"/>
      <c r="H58" s="65"/>
      <c r="I58" s="65" t="s">
        <v>8</v>
      </c>
      <c r="J58" s="114"/>
      <c r="K58" s="115"/>
      <c r="L58" s="114"/>
      <c r="M58" s="115"/>
      <c r="N58" s="65"/>
      <c r="O58" s="65"/>
      <c r="P58" s="116"/>
      <c r="Q58" s="117"/>
      <c r="R58" s="116"/>
      <c r="S58" s="117"/>
      <c r="T58" s="116"/>
      <c r="U58" s="117"/>
      <c r="V58" s="116"/>
      <c r="W58" s="117"/>
      <c r="X58" s="116"/>
      <c r="Y58" s="117"/>
      <c r="Z58" s="116"/>
      <c r="AA58" s="117"/>
      <c r="AB58" s="116"/>
      <c r="AC58" s="117"/>
      <c r="AD58" s="116"/>
      <c r="AE58" s="117"/>
      <c r="AF58" s="116"/>
      <c r="AG58" s="117"/>
      <c r="AH58" s="65"/>
      <c r="AI58" s="65"/>
      <c r="AJ58" s="65"/>
      <c r="AK58" s="71"/>
      <c r="AL58" s="65"/>
      <c r="AM58" s="65"/>
    </row>
    <row r="59" spans="1:45" ht="20.25" customHeight="1" x14ac:dyDescent="0.25">
      <c r="A59" s="65"/>
      <c r="B59" s="111" t="str">
        <f>VLOOKUP(B56,ESPECIFICACIONES[],1,FALSE)</f>
        <v>Solución Glucosa Clorurada Isotónica-Glucosalina</v>
      </c>
      <c r="C59" s="112"/>
      <c r="D59" s="113"/>
      <c r="E59" s="65"/>
      <c r="F59" s="65"/>
      <c r="G59" s="65"/>
      <c r="H59" s="65"/>
      <c r="I59" s="65" t="s">
        <v>8</v>
      </c>
      <c r="J59" s="114"/>
      <c r="K59" s="115"/>
      <c r="L59" s="114"/>
      <c r="M59" s="115"/>
      <c r="N59" s="65"/>
      <c r="O59" s="65"/>
      <c r="P59" s="116"/>
      <c r="Q59" s="117"/>
      <c r="R59" s="116"/>
      <c r="S59" s="117"/>
      <c r="T59" s="116"/>
      <c r="U59" s="117"/>
      <c r="V59" s="116"/>
      <c r="W59" s="117"/>
      <c r="X59" s="116"/>
      <c r="Y59" s="117"/>
      <c r="Z59" s="116"/>
      <c r="AA59" s="117"/>
      <c r="AB59" s="116"/>
      <c r="AC59" s="117"/>
      <c r="AD59" s="116"/>
      <c r="AE59" s="117"/>
      <c r="AF59" s="116"/>
      <c r="AG59" s="117"/>
      <c r="AH59" s="65"/>
      <c r="AI59" s="65"/>
      <c r="AJ59" s="65"/>
      <c r="AK59" s="71"/>
      <c r="AL59" s="65"/>
      <c r="AM59" s="65"/>
    </row>
    <row r="60" spans="1:45" ht="20.25" customHeight="1" x14ac:dyDescent="0.25">
      <c r="A60" s="65"/>
      <c r="B60" s="111" t="str">
        <f>VLOOKUP(B57,ESPECIFICACIONES[],1,FALSE)</f>
        <v>Solución Glucosa Clorurada Isotónica-Glucosalina</v>
      </c>
      <c r="C60" s="112"/>
      <c r="D60" s="113"/>
      <c r="E60" s="65"/>
      <c r="F60" s="65"/>
      <c r="G60" s="65"/>
      <c r="H60" s="65"/>
      <c r="I60" s="65" t="s">
        <v>8</v>
      </c>
      <c r="J60" s="114"/>
      <c r="K60" s="115"/>
      <c r="L60" s="114"/>
      <c r="M60" s="115"/>
      <c r="N60" s="65"/>
      <c r="O60" s="65"/>
      <c r="P60" s="116"/>
      <c r="Q60" s="117"/>
      <c r="R60" s="116"/>
      <c r="S60" s="117"/>
      <c r="T60" s="116"/>
      <c r="U60" s="117"/>
      <c r="V60" s="116"/>
      <c r="W60" s="117"/>
      <c r="X60" s="116"/>
      <c r="Y60" s="117"/>
      <c r="Z60" s="116"/>
      <c r="AA60" s="117"/>
      <c r="AB60" s="116"/>
      <c r="AC60" s="117"/>
      <c r="AD60" s="116"/>
      <c r="AE60" s="117"/>
      <c r="AF60" s="116"/>
      <c r="AG60" s="117"/>
      <c r="AH60" s="65"/>
      <c r="AI60" s="65"/>
      <c r="AJ60" s="65"/>
      <c r="AK60" s="71"/>
      <c r="AL60" s="65"/>
      <c r="AM60" s="65"/>
    </row>
    <row r="61" spans="1:45" ht="20.25" customHeight="1" x14ac:dyDescent="0.25">
      <c r="A61" s="65"/>
      <c r="B61" s="111" t="str">
        <f>VLOOKUP(B58,ESPECIFICACIONES[],1,FALSE)</f>
        <v>Solución Glucosa Clorurada Isotónica-Glucosalina</v>
      </c>
      <c r="C61" s="112"/>
      <c r="D61" s="113"/>
      <c r="E61" s="65"/>
      <c r="F61" s="65"/>
      <c r="G61" s="65"/>
      <c r="H61" s="65"/>
      <c r="I61" s="65" t="s">
        <v>8</v>
      </c>
      <c r="J61" s="114"/>
      <c r="K61" s="115"/>
      <c r="L61" s="114"/>
      <c r="M61" s="115"/>
      <c r="N61" s="65"/>
      <c r="O61" s="65"/>
      <c r="P61" s="116"/>
      <c r="Q61" s="117"/>
      <c r="R61" s="116"/>
      <c r="S61" s="117"/>
      <c r="T61" s="116"/>
      <c r="U61" s="117"/>
      <c r="V61" s="116"/>
      <c r="W61" s="117"/>
      <c r="X61" s="116"/>
      <c r="Y61" s="117"/>
      <c r="Z61" s="116"/>
      <c r="AA61" s="117"/>
      <c r="AB61" s="116"/>
      <c r="AC61" s="117"/>
      <c r="AD61" s="116"/>
      <c r="AE61" s="117"/>
      <c r="AF61" s="116"/>
      <c r="AG61" s="117"/>
      <c r="AH61" s="65"/>
      <c r="AI61" s="65"/>
      <c r="AJ61" s="65"/>
      <c r="AK61" s="71"/>
      <c r="AL61" s="65"/>
      <c r="AM61" s="65"/>
    </row>
    <row r="62" spans="1:45" ht="20.25" customHeight="1" x14ac:dyDescent="0.25">
      <c r="A62" s="65"/>
      <c r="B62" s="111" t="str">
        <f>VLOOKUP(B59,ESPECIFICACIONES[],1,FALSE)</f>
        <v>Solución Glucosa Clorurada Isotónica-Glucosalina</v>
      </c>
      <c r="C62" s="112"/>
      <c r="D62" s="113"/>
      <c r="E62" s="65"/>
      <c r="F62" s="65"/>
      <c r="G62" s="65"/>
      <c r="H62" s="65"/>
      <c r="I62" s="65" t="s">
        <v>8</v>
      </c>
      <c r="J62" s="114"/>
      <c r="K62" s="115"/>
      <c r="L62" s="114"/>
      <c r="M62" s="115"/>
      <c r="N62" s="65"/>
      <c r="O62" s="65"/>
      <c r="P62" s="116"/>
      <c r="Q62" s="117"/>
      <c r="R62" s="116"/>
      <c r="S62" s="117"/>
      <c r="T62" s="116"/>
      <c r="U62" s="117"/>
      <c r="V62" s="116"/>
      <c r="W62" s="117"/>
      <c r="X62" s="116"/>
      <c r="Y62" s="117"/>
      <c r="Z62" s="116"/>
      <c r="AA62" s="117"/>
      <c r="AB62" s="116"/>
      <c r="AC62" s="117"/>
      <c r="AD62" s="116"/>
      <c r="AE62" s="117"/>
      <c r="AF62" s="116"/>
      <c r="AG62" s="117"/>
      <c r="AH62" s="65"/>
      <c r="AI62" s="65"/>
      <c r="AJ62" s="65"/>
      <c r="AK62" s="71"/>
      <c r="AL62" s="65"/>
      <c r="AM62" s="65"/>
    </row>
    <row r="63" spans="1:45" ht="20.25" customHeight="1" x14ac:dyDescent="0.25">
      <c r="A63" s="65"/>
      <c r="B63" s="111" t="str">
        <f>VLOOKUP(B60,ESPECIFICACIONES[],1,FALSE)</f>
        <v>Solución Glucosa Clorurada Isotónica-Glucosalina</v>
      </c>
      <c r="C63" s="112"/>
      <c r="D63" s="113"/>
      <c r="E63" s="65"/>
      <c r="F63" s="65"/>
      <c r="G63" s="65"/>
      <c r="H63" s="65"/>
      <c r="I63" s="65" t="s">
        <v>8</v>
      </c>
      <c r="J63" s="114"/>
      <c r="K63" s="115"/>
      <c r="L63" s="114"/>
      <c r="M63" s="115"/>
      <c r="N63" s="65"/>
      <c r="O63" s="65"/>
      <c r="P63" s="116"/>
      <c r="Q63" s="117"/>
      <c r="R63" s="116"/>
      <c r="S63" s="117"/>
      <c r="T63" s="116"/>
      <c r="U63" s="117"/>
      <c r="V63" s="116"/>
      <c r="W63" s="117"/>
      <c r="X63" s="116"/>
      <c r="Y63" s="117"/>
      <c r="Z63" s="116"/>
      <c r="AA63" s="117"/>
      <c r="AB63" s="116"/>
      <c r="AC63" s="117"/>
      <c r="AD63" s="116"/>
      <c r="AE63" s="117"/>
      <c r="AF63" s="116"/>
      <c r="AG63" s="117"/>
      <c r="AH63" s="65"/>
      <c r="AI63" s="65"/>
      <c r="AJ63" s="65"/>
      <c r="AK63" s="71"/>
      <c r="AL63" s="65"/>
      <c r="AM63" s="65"/>
    </row>
    <row r="64" spans="1:45" ht="20.25" customHeight="1" x14ac:dyDescent="0.25">
      <c r="A64" s="65"/>
      <c r="B64" s="111" t="str">
        <f>VLOOKUP(B61,ESPECIFICACIONES[],1,FALSE)</f>
        <v>Solución Glucosa Clorurada Isotónica-Glucosalina</v>
      </c>
      <c r="C64" s="112"/>
      <c r="D64" s="113"/>
      <c r="E64" s="65"/>
      <c r="F64" s="65"/>
      <c r="G64" s="65"/>
      <c r="H64" s="65"/>
      <c r="I64" s="65" t="s">
        <v>8</v>
      </c>
      <c r="J64" s="114"/>
      <c r="K64" s="115"/>
      <c r="L64" s="114"/>
      <c r="M64" s="115"/>
      <c r="N64" s="65"/>
      <c r="O64" s="65"/>
      <c r="P64" s="116"/>
      <c r="Q64" s="117"/>
      <c r="R64" s="116"/>
      <c r="S64" s="117"/>
      <c r="T64" s="116"/>
      <c r="U64" s="117"/>
      <c r="V64" s="116"/>
      <c r="W64" s="117"/>
      <c r="X64" s="116"/>
      <c r="Y64" s="117"/>
      <c r="Z64" s="116"/>
      <c r="AA64" s="117"/>
      <c r="AB64" s="116"/>
      <c r="AC64" s="117"/>
      <c r="AD64" s="116"/>
      <c r="AE64" s="117"/>
      <c r="AF64" s="116"/>
      <c r="AG64" s="117"/>
      <c r="AH64" s="65"/>
      <c r="AI64" s="65"/>
      <c r="AJ64" s="65"/>
      <c r="AK64" s="71"/>
      <c r="AL64" s="65"/>
      <c r="AM64" s="65"/>
    </row>
    <row r="65" spans="1:39" ht="20.25" customHeight="1" x14ac:dyDescent="0.25">
      <c r="A65" s="65"/>
      <c r="B65" s="111" t="str">
        <f>VLOOKUP(B62,ESPECIFICACIONES[],1,FALSE)</f>
        <v>Solución Glucosa Clorurada Isotónica-Glucosalina</v>
      </c>
      <c r="C65" s="112"/>
      <c r="D65" s="113"/>
      <c r="E65" s="65"/>
      <c r="F65" s="65"/>
      <c r="G65" s="65"/>
      <c r="H65" s="65"/>
      <c r="I65" s="65" t="s">
        <v>8</v>
      </c>
      <c r="J65" s="114"/>
      <c r="K65" s="115"/>
      <c r="L65" s="114"/>
      <c r="M65" s="115"/>
      <c r="N65" s="65"/>
      <c r="O65" s="65"/>
      <c r="P65" s="116"/>
      <c r="Q65" s="117"/>
      <c r="R65" s="116"/>
      <c r="S65" s="117"/>
      <c r="T65" s="116"/>
      <c r="U65" s="117"/>
      <c r="V65" s="116"/>
      <c r="W65" s="117"/>
      <c r="X65" s="116"/>
      <c r="Y65" s="117"/>
      <c r="Z65" s="116"/>
      <c r="AA65" s="117"/>
      <c r="AB65" s="116"/>
      <c r="AC65" s="117"/>
      <c r="AD65" s="116"/>
      <c r="AE65" s="117"/>
      <c r="AF65" s="116"/>
      <c r="AG65" s="117"/>
      <c r="AH65" s="65"/>
      <c r="AI65" s="65"/>
      <c r="AJ65" s="65"/>
      <c r="AK65" s="71"/>
      <c r="AL65" s="65"/>
      <c r="AM65" s="65"/>
    </row>
    <row r="66" spans="1:39" ht="20.25" customHeight="1" x14ac:dyDescent="0.25">
      <c r="A66" s="65"/>
      <c r="B66" s="111" t="str">
        <f>VLOOKUP(B63,ESPECIFICACIONES[],1,FALSE)</f>
        <v>Solución Glucosa Clorurada Isotónica-Glucosalina</v>
      </c>
      <c r="C66" s="112"/>
      <c r="D66" s="113"/>
      <c r="E66" s="65"/>
      <c r="F66" s="65"/>
      <c r="G66" s="65"/>
      <c r="H66" s="65"/>
      <c r="I66" s="65" t="s">
        <v>8</v>
      </c>
      <c r="J66" s="114"/>
      <c r="K66" s="115"/>
      <c r="L66" s="114"/>
      <c r="M66" s="115"/>
      <c r="N66" s="65"/>
      <c r="O66" s="65"/>
      <c r="P66" s="116"/>
      <c r="Q66" s="117"/>
      <c r="R66" s="116"/>
      <c r="S66" s="117"/>
      <c r="T66" s="116"/>
      <c r="U66" s="117"/>
      <c r="V66" s="116"/>
      <c r="W66" s="117"/>
      <c r="X66" s="116"/>
      <c r="Y66" s="117"/>
      <c r="Z66" s="116"/>
      <c r="AA66" s="117"/>
      <c r="AB66" s="116"/>
      <c r="AC66" s="117"/>
      <c r="AD66" s="116"/>
      <c r="AE66" s="117"/>
      <c r="AF66" s="116"/>
      <c r="AG66" s="117"/>
      <c r="AH66" s="65"/>
      <c r="AI66" s="65"/>
      <c r="AJ66" s="65"/>
      <c r="AK66" s="71"/>
      <c r="AL66" s="65"/>
      <c r="AM66" s="65"/>
    </row>
    <row r="67" spans="1:39" ht="20.25" customHeight="1" x14ac:dyDescent="0.25">
      <c r="A67" s="65"/>
      <c r="B67" s="111" t="str">
        <f>VLOOKUP(B64,ESPECIFICACIONES[],1,FALSE)</f>
        <v>Solución Glucosa Clorurada Isotónica-Glucosalina</v>
      </c>
      <c r="C67" s="112"/>
      <c r="D67" s="113"/>
      <c r="E67" s="65"/>
      <c r="F67" s="65"/>
      <c r="G67" s="65"/>
      <c r="H67" s="65"/>
      <c r="I67" s="65" t="s">
        <v>8</v>
      </c>
      <c r="J67" s="114"/>
      <c r="K67" s="115"/>
      <c r="L67" s="114"/>
      <c r="M67" s="115"/>
      <c r="N67" s="65"/>
      <c r="O67" s="65"/>
      <c r="P67" s="116"/>
      <c r="Q67" s="117"/>
      <c r="R67" s="116"/>
      <c r="S67" s="117"/>
      <c r="T67" s="116"/>
      <c r="U67" s="117"/>
      <c r="V67" s="116"/>
      <c r="W67" s="117"/>
      <c r="X67" s="116"/>
      <c r="Y67" s="117"/>
      <c r="Z67" s="116"/>
      <c r="AA67" s="117"/>
      <c r="AB67" s="116"/>
      <c r="AC67" s="117"/>
      <c r="AD67" s="116"/>
      <c r="AE67" s="117"/>
      <c r="AF67" s="116"/>
      <c r="AG67" s="117"/>
      <c r="AH67" s="65"/>
      <c r="AI67" s="65"/>
      <c r="AJ67" s="65"/>
      <c r="AK67" s="71"/>
      <c r="AL67" s="65"/>
      <c r="AM67" s="65"/>
    </row>
    <row r="68" spans="1:39" ht="20.25" customHeight="1" x14ac:dyDescent="0.25">
      <c r="A68" s="65"/>
      <c r="B68" s="111" t="str">
        <f>VLOOKUP(B65,ESPECIFICACIONES[],1,FALSE)</f>
        <v>Solución Glucosa Clorurada Isotónica-Glucosalina</v>
      </c>
      <c r="C68" s="112"/>
      <c r="D68" s="113"/>
      <c r="E68" s="65"/>
      <c r="F68" s="65"/>
      <c r="G68" s="65"/>
      <c r="H68" s="65"/>
      <c r="I68" s="65" t="s">
        <v>8</v>
      </c>
      <c r="J68" s="114"/>
      <c r="K68" s="115"/>
      <c r="L68" s="114"/>
      <c r="M68" s="115"/>
      <c r="N68" s="65"/>
      <c r="O68" s="65"/>
      <c r="P68" s="116"/>
      <c r="Q68" s="117"/>
      <c r="R68" s="116"/>
      <c r="S68" s="117"/>
      <c r="T68" s="116"/>
      <c r="U68" s="117"/>
      <c r="V68" s="116"/>
      <c r="W68" s="117"/>
      <c r="X68" s="116"/>
      <c r="Y68" s="117"/>
      <c r="Z68" s="116"/>
      <c r="AA68" s="117"/>
      <c r="AB68" s="116"/>
      <c r="AC68" s="117"/>
      <c r="AD68" s="116"/>
      <c r="AE68" s="117"/>
      <c r="AF68" s="116"/>
      <c r="AG68" s="117"/>
      <c r="AH68" s="65"/>
      <c r="AI68" s="65"/>
      <c r="AJ68" s="65"/>
      <c r="AK68" s="71"/>
      <c r="AL68" s="65"/>
      <c r="AM68" s="65"/>
    </row>
    <row r="69" spans="1:39" ht="20.25" customHeight="1" x14ac:dyDescent="0.25">
      <c r="A69" s="65"/>
      <c r="B69" s="111" t="str">
        <f>VLOOKUP(B66,ESPECIFICACIONES[],1,FALSE)</f>
        <v>Solución Glucosa Clorurada Isotónica-Glucosalina</v>
      </c>
      <c r="C69" s="112"/>
      <c r="D69" s="113"/>
      <c r="E69" s="65"/>
      <c r="F69" s="65"/>
      <c r="G69" s="65"/>
      <c r="H69" s="65"/>
      <c r="I69" s="65" t="s">
        <v>8</v>
      </c>
      <c r="J69" s="114"/>
      <c r="K69" s="115"/>
      <c r="L69" s="114"/>
      <c r="M69" s="115"/>
      <c r="N69" s="65"/>
      <c r="O69" s="65"/>
      <c r="P69" s="116"/>
      <c r="Q69" s="117"/>
      <c r="R69" s="116"/>
      <c r="S69" s="117"/>
      <c r="T69" s="116"/>
      <c r="U69" s="117"/>
      <c r="V69" s="116"/>
      <c r="W69" s="117"/>
      <c r="X69" s="116"/>
      <c r="Y69" s="117"/>
      <c r="Z69" s="116"/>
      <c r="AA69" s="117"/>
      <c r="AB69" s="116"/>
      <c r="AC69" s="117"/>
      <c r="AD69" s="116"/>
      <c r="AE69" s="117"/>
      <c r="AF69" s="116"/>
      <c r="AG69" s="117"/>
      <c r="AH69" s="65"/>
      <c r="AI69" s="65"/>
      <c r="AJ69" s="65"/>
      <c r="AK69" s="71"/>
      <c r="AL69" s="65"/>
      <c r="AM69" s="65"/>
    </row>
    <row r="70" spans="1:39" ht="20.25" customHeight="1" x14ac:dyDescent="0.25">
      <c r="A70" s="65"/>
      <c r="B70" s="111" t="str">
        <f>VLOOKUP(B67,ESPECIFICACIONES[],1,FALSE)</f>
        <v>Solución Glucosa Clorurada Isotónica-Glucosalina</v>
      </c>
      <c r="C70" s="112"/>
      <c r="D70" s="113"/>
      <c r="E70" s="65"/>
      <c r="F70" s="65"/>
      <c r="G70" s="65"/>
      <c r="H70" s="65"/>
      <c r="I70" s="65" t="s">
        <v>8</v>
      </c>
      <c r="J70" s="114"/>
      <c r="K70" s="115"/>
      <c r="L70" s="114"/>
      <c r="M70" s="115"/>
      <c r="N70" s="65"/>
      <c r="O70" s="65"/>
      <c r="P70" s="116"/>
      <c r="Q70" s="117"/>
      <c r="R70" s="116"/>
      <c r="S70" s="117"/>
      <c r="T70" s="116"/>
      <c r="U70" s="117"/>
      <c r="V70" s="116"/>
      <c r="W70" s="117"/>
      <c r="X70" s="116"/>
      <c r="Y70" s="117"/>
      <c r="Z70" s="116"/>
      <c r="AA70" s="117"/>
      <c r="AB70" s="116"/>
      <c r="AC70" s="117"/>
      <c r="AD70" s="116"/>
      <c r="AE70" s="117"/>
      <c r="AF70" s="116"/>
      <c r="AG70" s="117"/>
      <c r="AH70" s="65"/>
      <c r="AI70" s="65"/>
      <c r="AJ70" s="65"/>
      <c r="AK70" s="71"/>
      <c r="AL70" s="65"/>
      <c r="AM70" s="65"/>
    </row>
    <row r="71" spans="1:39" ht="20.25" customHeight="1" x14ac:dyDescent="0.25">
      <c r="A71" s="65"/>
      <c r="B71" s="111" t="str">
        <f>VLOOKUP(B68,ESPECIFICACIONES[],1,FALSE)</f>
        <v>Solución Glucosa Clorurada Isotónica-Glucosalina</v>
      </c>
      <c r="C71" s="112"/>
      <c r="D71" s="113"/>
      <c r="E71" s="65"/>
      <c r="F71" s="65"/>
      <c r="G71" s="65"/>
      <c r="H71" s="65"/>
      <c r="I71" s="65" t="s">
        <v>8</v>
      </c>
      <c r="J71" s="114"/>
      <c r="K71" s="115"/>
      <c r="L71" s="114"/>
      <c r="M71" s="115"/>
      <c r="N71" s="65"/>
      <c r="O71" s="65"/>
      <c r="P71" s="116"/>
      <c r="Q71" s="117"/>
      <c r="R71" s="116"/>
      <c r="S71" s="117"/>
      <c r="T71" s="116"/>
      <c r="U71" s="117"/>
      <c r="V71" s="116"/>
      <c r="W71" s="117"/>
      <c r="X71" s="116"/>
      <c r="Y71" s="117"/>
      <c r="Z71" s="116"/>
      <c r="AA71" s="117"/>
      <c r="AB71" s="116"/>
      <c r="AC71" s="117"/>
      <c r="AD71" s="116"/>
      <c r="AE71" s="117"/>
      <c r="AF71" s="116"/>
      <c r="AG71" s="117"/>
      <c r="AH71" s="65"/>
      <c r="AI71" s="65"/>
      <c r="AJ71" s="65"/>
      <c r="AK71" s="71"/>
      <c r="AL71" s="65"/>
      <c r="AM71" s="65"/>
    </row>
    <row r="72" spans="1:39" ht="20.25" customHeight="1" x14ac:dyDescent="0.25">
      <c r="A72" s="65"/>
      <c r="B72" s="111" t="str">
        <f>VLOOKUP(B69,ESPECIFICACIONES[],1,FALSE)</f>
        <v>Solución Glucosa Clorurada Isotónica-Glucosalina</v>
      </c>
      <c r="C72" s="112"/>
      <c r="D72" s="113"/>
      <c r="E72" s="65"/>
      <c r="F72" s="65"/>
      <c r="G72" s="65"/>
      <c r="H72" s="65"/>
      <c r="I72" s="65" t="s">
        <v>8</v>
      </c>
      <c r="J72" s="114"/>
      <c r="K72" s="115"/>
      <c r="L72" s="114"/>
      <c r="M72" s="115"/>
      <c r="N72" s="65"/>
      <c r="O72" s="65"/>
      <c r="P72" s="116"/>
      <c r="Q72" s="117"/>
      <c r="R72" s="116"/>
      <c r="S72" s="117"/>
      <c r="T72" s="116"/>
      <c r="U72" s="117"/>
      <c r="V72" s="116"/>
      <c r="W72" s="117"/>
      <c r="X72" s="116"/>
      <c r="Y72" s="117"/>
      <c r="Z72" s="116"/>
      <c r="AA72" s="117"/>
      <c r="AB72" s="116"/>
      <c r="AC72" s="117"/>
      <c r="AD72" s="116"/>
      <c r="AE72" s="117"/>
      <c r="AF72" s="116"/>
      <c r="AG72" s="117"/>
      <c r="AH72" s="65"/>
      <c r="AI72" s="65"/>
      <c r="AJ72" s="65"/>
      <c r="AK72" s="71"/>
      <c r="AL72" s="65"/>
      <c r="AM72" s="65"/>
    </row>
    <row r="73" spans="1:39" ht="20.25" customHeight="1" x14ac:dyDescent="0.25">
      <c r="A73" s="65"/>
      <c r="B73" s="111" t="str">
        <f>VLOOKUP(B70,ESPECIFICACIONES[],1,FALSE)</f>
        <v>Solución Glucosa Clorurada Isotónica-Glucosalina</v>
      </c>
      <c r="C73" s="112"/>
      <c r="D73" s="113"/>
      <c r="E73" s="65"/>
      <c r="F73" s="65"/>
      <c r="G73" s="65"/>
      <c r="H73" s="65"/>
      <c r="I73" s="65" t="s">
        <v>8</v>
      </c>
      <c r="J73" s="114"/>
      <c r="K73" s="115"/>
      <c r="L73" s="114"/>
      <c r="M73" s="115"/>
      <c r="N73" s="65"/>
      <c r="O73" s="65"/>
      <c r="P73" s="116"/>
      <c r="Q73" s="117"/>
      <c r="R73" s="116"/>
      <c r="S73" s="117"/>
      <c r="T73" s="116"/>
      <c r="U73" s="117"/>
      <c r="V73" s="116"/>
      <c r="W73" s="117"/>
      <c r="X73" s="116"/>
      <c r="Y73" s="117"/>
      <c r="Z73" s="116"/>
      <c r="AA73" s="117"/>
      <c r="AB73" s="116"/>
      <c r="AC73" s="117"/>
      <c r="AD73" s="116"/>
      <c r="AE73" s="117"/>
      <c r="AF73" s="116"/>
      <c r="AG73" s="117"/>
      <c r="AH73" s="65"/>
      <c r="AI73" s="65"/>
      <c r="AJ73" s="65"/>
      <c r="AK73" s="71"/>
      <c r="AL73" s="65"/>
      <c r="AM73" s="65"/>
    </row>
    <row r="74" spans="1:39" ht="20.25" customHeight="1" x14ac:dyDescent="0.25">
      <c r="A74" s="65"/>
      <c r="B74" s="111" t="str">
        <f>VLOOKUP(B71,ESPECIFICACIONES[],1,FALSE)</f>
        <v>Solución Glucosa Clorurada Isotónica-Glucosalina</v>
      </c>
      <c r="C74" s="112"/>
      <c r="D74" s="113"/>
      <c r="E74" s="65"/>
      <c r="F74" s="65"/>
      <c r="G74" s="65"/>
      <c r="H74" s="65"/>
      <c r="I74" s="65" t="s">
        <v>8</v>
      </c>
      <c r="J74" s="114"/>
      <c r="K74" s="115"/>
      <c r="L74" s="114"/>
      <c r="M74" s="115"/>
      <c r="N74" s="65"/>
      <c r="O74" s="65"/>
      <c r="P74" s="116"/>
      <c r="Q74" s="117"/>
      <c r="R74" s="116"/>
      <c r="S74" s="117"/>
      <c r="T74" s="116"/>
      <c r="U74" s="117"/>
      <c r="V74" s="116"/>
      <c r="W74" s="117"/>
      <c r="X74" s="116"/>
      <c r="Y74" s="117"/>
      <c r="Z74" s="116"/>
      <c r="AA74" s="117"/>
      <c r="AB74" s="116"/>
      <c r="AC74" s="117"/>
      <c r="AD74" s="116"/>
      <c r="AE74" s="117"/>
      <c r="AF74" s="116"/>
      <c r="AG74" s="117"/>
      <c r="AH74" s="65"/>
      <c r="AI74" s="65"/>
      <c r="AJ74" s="65"/>
      <c r="AK74" s="71"/>
      <c r="AL74" s="65"/>
      <c r="AM74" s="65"/>
    </row>
    <row r="75" spans="1:39" ht="20.25" customHeight="1" x14ac:dyDescent="0.25">
      <c r="A75" s="65"/>
      <c r="B75" s="111" t="str">
        <f>VLOOKUP(B72,ESPECIFICACIONES[],1,FALSE)</f>
        <v>Solución Glucosa Clorurada Isotónica-Glucosalina</v>
      </c>
      <c r="C75" s="112"/>
      <c r="D75" s="113"/>
      <c r="E75" s="65"/>
      <c r="F75" s="65"/>
      <c r="G75" s="65"/>
      <c r="H75" s="65"/>
      <c r="I75" s="65" t="s">
        <v>8</v>
      </c>
      <c r="J75" s="114"/>
      <c r="K75" s="115"/>
      <c r="L75" s="114"/>
      <c r="M75" s="115"/>
      <c r="N75" s="65"/>
      <c r="O75" s="65"/>
      <c r="P75" s="116"/>
      <c r="Q75" s="117"/>
      <c r="R75" s="116"/>
      <c r="S75" s="117"/>
      <c r="T75" s="116"/>
      <c r="U75" s="117"/>
      <c r="V75" s="116"/>
      <c r="W75" s="117"/>
      <c r="X75" s="116"/>
      <c r="Y75" s="117"/>
      <c r="Z75" s="116"/>
      <c r="AA75" s="117"/>
      <c r="AB75" s="116"/>
      <c r="AC75" s="117"/>
      <c r="AD75" s="116"/>
      <c r="AE75" s="117"/>
      <c r="AF75" s="116"/>
      <c r="AG75" s="117"/>
      <c r="AH75" s="65"/>
      <c r="AI75" s="65"/>
      <c r="AJ75" s="65"/>
      <c r="AK75" s="71"/>
      <c r="AL75" s="65"/>
      <c r="AM75" s="65"/>
    </row>
    <row r="76" spans="1:39" ht="20.25" customHeight="1" x14ac:dyDescent="0.25">
      <c r="A76" s="65"/>
      <c r="B76" s="111" t="str">
        <f>VLOOKUP(B73,ESPECIFICACIONES[],1,FALSE)</f>
        <v>Solución Glucosa Clorurada Isotónica-Glucosalina</v>
      </c>
      <c r="C76" s="112"/>
      <c r="D76" s="113"/>
      <c r="E76" s="65"/>
      <c r="F76" s="65"/>
      <c r="G76" s="65"/>
      <c r="H76" s="65"/>
      <c r="I76" s="65" t="s">
        <v>8</v>
      </c>
      <c r="J76" s="114"/>
      <c r="K76" s="115"/>
      <c r="L76" s="114"/>
      <c r="M76" s="115"/>
      <c r="N76" s="65"/>
      <c r="O76" s="65"/>
      <c r="P76" s="116"/>
      <c r="Q76" s="117"/>
      <c r="R76" s="116"/>
      <c r="S76" s="117"/>
      <c r="T76" s="116"/>
      <c r="U76" s="117"/>
      <c r="V76" s="116"/>
      <c r="W76" s="117"/>
      <c r="X76" s="116"/>
      <c r="Y76" s="117"/>
      <c r="Z76" s="116"/>
      <c r="AA76" s="117"/>
      <c r="AB76" s="116"/>
      <c r="AC76" s="117"/>
      <c r="AD76" s="116"/>
      <c r="AE76" s="117"/>
      <c r="AF76" s="116"/>
      <c r="AG76" s="117"/>
      <c r="AH76" s="65"/>
      <c r="AI76" s="65"/>
      <c r="AJ76" s="65"/>
      <c r="AK76" s="71"/>
      <c r="AL76" s="65"/>
      <c r="AM76" s="65"/>
    </row>
    <row r="77" spans="1:39" ht="20.25" customHeight="1" x14ac:dyDescent="0.25">
      <c r="A77" s="65"/>
      <c r="B77" s="111" t="str">
        <f>VLOOKUP(B74,ESPECIFICACIONES[],1,FALSE)</f>
        <v>Solución Glucosa Clorurada Isotónica-Glucosalina</v>
      </c>
      <c r="C77" s="112"/>
      <c r="D77" s="113"/>
      <c r="E77" s="65"/>
      <c r="F77" s="65"/>
      <c r="G77" s="65"/>
      <c r="H77" s="65"/>
      <c r="I77" s="65" t="s">
        <v>8</v>
      </c>
      <c r="J77" s="114"/>
      <c r="K77" s="115"/>
      <c r="L77" s="114"/>
      <c r="M77" s="115"/>
      <c r="N77" s="65"/>
      <c r="O77" s="65"/>
      <c r="P77" s="116"/>
      <c r="Q77" s="117"/>
      <c r="R77" s="116"/>
      <c r="S77" s="117"/>
      <c r="T77" s="116"/>
      <c r="U77" s="117"/>
      <c r="V77" s="116"/>
      <c r="W77" s="117"/>
      <c r="X77" s="116"/>
      <c r="Y77" s="117"/>
      <c r="Z77" s="116"/>
      <c r="AA77" s="117"/>
      <c r="AB77" s="116"/>
      <c r="AC77" s="117"/>
      <c r="AD77" s="116"/>
      <c r="AE77" s="117"/>
      <c r="AF77" s="116"/>
      <c r="AG77" s="117"/>
      <c r="AH77" s="65"/>
      <c r="AI77" s="65"/>
      <c r="AJ77" s="65"/>
      <c r="AK77" s="71"/>
      <c r="AL77" s="65"/>
      <c r="AM77" s="65"/>
    </row>
    <row r="78" spans="1:39" ht="20.25" customHeight="1" x14ac:dyDescent="0.25">
      <c r="A78" s="65"/>
      <c r="B78" s="111" t="str">
        <f>VLOOKUP(B75,ESPECIFICACIONES[],1,FALSE)</f>
        <v>Solución Glucosa Clorurada Isotónica-Glucosalina</v>
      </c>
      <c r="C78" s="112"/>
      <c r="D78" s="113"/>
      <c r="E78" s="65"/>
      <c r="F78" s="65"/>
      <c r="G78" s="65"/>
      <c r="H78" s="65"/>
      <c r="I78" s="65" t="s">
        <v>8</v>
      </c>
      <c r="J78" s="114"/>
      <c r="K78" s="115"/>
      <c r="L78" s="114"/>
      <c r="M78" s="115"/>
      <c r="N78" s="65"/>
      <c r="O78" s="65"/>
      <c r="P78" s="116"/>
      <c r="Q78" s="117"/>
      <c r="R78" s="116"/>
      <c r="S78" s="117"/>
      <c r="T78" s="116"/>
      <c r="U78" s="117"/>
      <c r="V78" s="116"/>
      <c r="W78" s="117"/>
      <c r="X78" s="116"/>
      <c r="Y78" s="117"/>
      <c r="Z78" s="116"/>
      <c r="AA78" s="117"/>
      <c r="AB78" s="116"/>
      <c r="AC78" s="117"/>
      <c r="AD78" s="116"/>
      <c r="AE78" s="117"/>
      <c r="AF78" s="116"/>
      <c r="AG78" s="117"/>
      <c r="AH78" s="65"/>
      <c r="AI78" s="65"/>
      <c r="AJ78" s="65"/>
      <c r="AK78" s="71"/>
      <c r="AL78" s="65"/>
      <c r="AM78" s="65"/>
    </row>
    <row r="79" spans="1:39" ht="20.25" customHeight="1" x14ac:dyDescent="0.25">
      <c r="A79" s="65"/>
      <c r="B79" s="111" t="str">
        <f>VLOOKUP(B76,ESPECIFICACIONES[],1,FALSE)</f>
        <v>Solución Glucosa Clorurada Isotónica-Glucosalina</v>
      </c>
      <c r="C79" s="112"/>
      <c r="D79" s="113"/>
      <c r="E79" s="65"/>
      <c r="F79" s="65"/>
      <c r="G79" s="65"/>
      <c r="H79" s="65"/>
      <c r="I79" s="65" t="s">
        <v>8</v>
      </c>
      <c r="J79" s="114"/>
      <c r="K79" s="115"/>
      <c r="L79" s="114"/>
      <c r="M79" s="115"/>
      <c r="N79" s="65"/>
      <c r="O79" s="65"/>
      <c r="P79" s="116"/>
      <c r="Q79" s="117"/>
      <c r="R79" s="116"/>
      <c r="S79" s="117"/>
      <c r="T79" s="116"/>
      <c r="U79" s="117"/>
      <c r="V79" s="116"/>
      <c r="W79" s="117"/>
      <c r="X79" s="116"/>
      <c r="Y79" s="117"/>
      <c r="Z79" s="116"/>
      <c r="AA79" s="117"/>
      <c r="AB79" s="116"/>
      <c r="AC79" s="117"/>
      <c r="AD79" s="116"/>
      <c r="AE79" s="117"/>
      <c r="AF79" s="116"/>
      <c r="AG79" s="117"/>
      <c r="AH79" s="65"/>
      <c r="AI79" s="65"/>
      <c r="AJ79" s="65"/>
      <c r="AK79" s="71"/>
      <c r="AL79" s="65"/>
      <c r="AM79" s="65"/>
    </row>
    <row r="80" spans="1:39" ht="20.25" customHeight="1" x14ac:dyDescent="0.25">
      <c r="A80" s="65"/>
      <c r="B80" s="111" t="str">
        <f>VLOOKUP(B77,ESPECIFICACIONES[],1,FALSE)</f>
        <v>Solución Glucosa Clorurada Isotónica-Glucosalina</v>
      </c>
      <c r="C80" s="112"/>
      <c r="D80" s="113"/>
      <c r="E80" s="65"/>
      <c r="F80" s="65"/>
      <c r="G80" s="65"/>
      <c r="H80" s="65"/>
      <c r="I80" s="65" t="s">
        <v>8</v>
      </c>
      <c r="J80" s="114"/>
      <c r="K80" s="115"/>
      <c r="L80" s="114"/>
      <c r="M80" s="115"/>
      <c r="N80" s="65"/>
      <c r="O80" s="65"/>
      <c r="P80" s="116"/>
      <c r="Q80" s="117"/>
      <c r="R80" s="116"/>
      <c r="S80" s="117"/>
      <c r="T80" s="116"/>
      <c r="U80" s="117"/>
      <c r="V80" s="116"/>
      <c r="W80" s="117"/>
      <c r="X80" s="116"/>
      <c r="Y80" s="117"/>
      <c r="Z80" s="116"/>
      <c r="AA80" s="117"/>
      <c r="AB80" s="116"/>
      <c r="AC80" s="117"/>
      <c r="AD80" s="116"/>
      <c r="AE80" s="117"/>
      <c r="AF80" s="116"/>
      <c r="AG80" s="117"/>
      <c r="AH80" s="65"/>
      <c r="AI80" s="65"/>
      <c r="AJ80" s="65"/>
      <c r="AK80" s="71"/>
      <c r="AL80" s="65"/>
      <c r="AM80" s="65"/>
    </row>
    <row r="81" spans="1:39" ht="20.25" customHeight="1" x14ac:dyDescent="0.25">
      <c r="A81" s="65"/>
      <c r="B81" s="111" t="str">
        <f>VLOOKUP(B78,ESPECIFICACIONES[],1,FALSE)</f>
        <v>Solución Glucosa Clorurada Isotónica-Glucosalina</v>
      </c>
      <c r="C81" s="112"/>
      <c r="D81" s="113"/>
      <c r="E81" s="65"/>
      <c r="F81" s="65"/>
      <c r="G81" s="65"/>
      <c r="H81" s="65"/>
      <c r="I81" s="65" t="s">
        <v>8</v>
      </c>
      <c r="J81" s="114"/>
      <c r="K81" s="115"/>
      <c r="L81" s="114"/>
      <c r="M81" s="115"/>
      <c r="N81" s="65"/>
      <c r="O81" s="65"/>
      <c r="P81" s="116"/>
      <c r="Q81" s="117"/>
      <c r="R81" s="116"/>
      <c r="S81" s="117"/>
      <c r="T81" s="116"/>
      <c r="U81" s="117"/>
      <c r="V81" s="116"/>
      <c r="W81" s="117"/>
      <c r="X81" s="116"/>
      <c r="Y81" s="117"/>
      <c r="Z81" s="116"/>
      <c r="AA81" s="117"/>
      <c r="AB81" s="116"/>
      <c r="AC81" s="117"/>
      <c r="AD81" s="116"/>
      <c r="AE81" s="117"/>
      <c r="AF81" s="116"/>
      <c r="AG81" s="117"/>
      <c r="AH81" s="65"/>
      <c r="AI81" s="65"/>
      <c r="AJ81" s="65"/>
      <c r="AK81" s="71"/>
      <c r="AL81" s="65"/>
      <c r="AM81" s="65"/>
    </row>
    <row r="82" spans="1:39" ht="20.25" customHeight="1" x14ac:dyDescent="0.25">
      <c r="A82" s="65"/>
      <c r="B82" s="111" t="str">
        <f>VLOOKUP(B79,ESPECIFICACIONES[],1,FALSE)</f>
        <v>Solución Glucosa Clorurada Isotónica-Glucosalina</v>
      </c>
      <c r="C82" s="112"/>
      <c r="D82" s="113"/>
      <c r="E82" s="65"/>
      <c r="F82" s="65"/>
      <c r="G82" s="65"/>
      <c r="H82" s="65"/>
      <c r="I82" s="65" t="s">
        <v>8</v>
      </c>
      <c r="J82" s="114"/>
      <c r="K82" s="115"/>
      <c r="L82" s="114"/>
      <c r="M82" s="115"/>
      <c r="N82" s="65"/>
      <c r="O82" s="65"/>
      <c r="P82" s="116"/>
      <c r="Q82" s="117"/>
      <c r="R82" s="116"/>
      <c r="S82" s="117"/>
      <c r="T82" s="116"/>
      <c r="U82" s="117"/>
      <c r="V82" s="116"/>
      <c r="W82" s="117"/>
      <c r="X82" s="116"/>
      <c r="Y82" s="117"/>
      <c r="Z82" s="116"/>
      <c r="AA82" s="117"/>
      <c r="AB82" s="116"/>
      <c r="AC82" s="117"/>
      <c r="AD82" s="116"/>
      <c r="AE82" s="117"/>
      <c r="AF82" s="116"/>
      <c r="AG82" s="117"/>
      <c r="AH82" s="65"/>
      <c r="AI82" s="65"/>
      <c r="AJ82" s="65"/>
      <c r="AK82" s="71"/>
      <c r="AL82" s="65"/>
      <c r="AM82" s="65"/>
    </row>
    <row r="83" spans="1:39" ht="20.25" customHeight="1" x14ac:dyDescent="0.25">
      <c r="A83" s="65"/>
      <c r="B83" s="111" t="str">
        <f>VLOOKUP(B80,ESPECIFICACIONES[],1,FALSE)</f>
        <v>Solución Glucosa Clorurada Isotónica-Glucosalina</v>
      </c>
      <c r="C83" s="112"/>
      <c r="D83" s="113"/>
      <c r="E83" s="65"/>
      <c r="F83" s="65"/>
      <c r="G83" s="65"/>
      <c r="H83" s="65"/>
      <c r="I83" s="65" t="s">
        <v>8</v>
      </c>
      <c r="J83" s="114"/>
      <c r="K83" s="115"/>
      <c r="L83" s="114"/>
      <c r="M83" s="115"/>
      <c r="N83" s="65"/>
      <c r="O83" s="65"/>
      <c r="P83" s="116"/>
      <c r="Q83" s="117"/>
      <c r="R83" s="116"/>
      <c r="S83" s="117"/>
      <c r="T83" s="116"/>
      <c r="U83" s="117"/>
      <c r="V83" s="116"/>
      <c r="W83" s="117"/>
      <c r="X83" s="116"/>
      <c r="Y83" s="117"/>
      <c r="Z83" s="116"/>
      <c r="AA83" s="117"/>
      <c r="AB83" s="116"/>
      <c r="AC83" s="117"/>
      <c r="AD83" s="116"/>
      <c r="AE83" s="117"/>
      <c r="AF83" s="116"/>
      <c r="AG83" s="117"/>
      <c r="AH83" s="65"/>
      <c r="AI83" s="65"/>
      <c r="AJ83" s="65"/>
      <c r="AK83" s="71"/>
      <c r="AL83" s="65"/>
      <c r="AM83" s="65"/>
    </row>
    <row r="84" spans="1:39" ht="20.25" customHeight="1" x14ac:dyDescent="0.25">
      <c r="A84" s="65"/>
      <c r="B84" s="111" t="str">
        <f>VLOOKUP(B81,ESPECIFICACIONES[],1,FALSE)</f>
        <v>Solución Glucosa Clorurada Isotónica-Glucosalina</v>
      </c>
      <c r="C84" s="112"/>
      <c r="D84" s="113"/>
      <c r="E84" s="65"/>
      <c r="F84" s="65"/>
      <c r="G84" s="65"/>
      <c r="H84" s="65"/>
      <c r="I84" s="65" t="s">
        <v>8</v>
      </c>
      <c r="J84" s="114"/>
      <c r="K84" s="115"/>
      <c r="L84" s="114"/>
      <c r="M84" s="115"/>
      <c r="N84" s="65"/>
      <c r="O84" s="65"/>
      <c r="P84" s="116"/>
      <c r="Q84" s="117"/>
      <c r="R84" s="116"/>
      <c r="S84" s="117"/>
      <c r="T84" s="116"/>
      <c r="U84" s="117"/>
      <c r="V84" s="116"/>
      <c r="W84" s="117"/>
      <c r="X84" s="116"/>
      <c r="Y84" s="117"/>
      <c r="Z84" s="116"/>
      <c r="AA84" s="117"/>
      <c r="AB84" s="116"/>
      <c r="AC84" s="117"/>
      <c r="AD84" s="116"/>
      <c r="AE84" s="117"/>
      <c r="AF84" s="116"/>
      <c r="AG84" s="117"/>
      <c r="AH84" s="65"/>
      <c r="AI84" s="65"/>
      <c r="AJ84" s="65"/>
      <c r="AK84" s="71"/>
      <c r="AL84" s="65"/>
      <c r="AM84" s="65"/>
    </row>
    <row r="85" spans="1:39" ht="20.25" customHeight="1" x14ac:dyDescent="0.25">
      <c r="A85" s="65"/>
      <c r="B85" s="111" t="str">
        <f>VLOOKUP(B82,ESPECIFICACIONES[],1,FALSE)</f>
        <v>Solución Glucosa Clorurada Isotónica-Glucosalina</v>
      </c>
      <c r="C85" s="112"/>
      <c r="D85" s="113"/>
      <c r="E85" s="65"/>
      <c r="F85" s="65"/>
      <c r="G85" s="65"/>
      <c r="H85" s="65"/>
      <c r="I85" s="65" t="s">
        <v>8</v>
      </c>
      <c r="J85" s="114"/>
      <c r="K85" s="115"/>
      <c r="L85" s="114"/>
      <c r="M85" s="115"/>
      <c r="N85" s="65"/>
      <c r="O85" s="65"/>
      <c r="P85" s="116"/>
      <c r="Q85" s="117"/>
      <c r="R85" s="116"/>
      <c r="S85" s="117"/>
      <c r="T85" s="116"/>
      <c r="U85" s="117"/>
      <c r="V85" s="116"/>
      <c r="W85" s="117"/>
      <c r="X85" s="116"/>
      <c r="Y85" s="117"/>
      <c r="Z85" s="116"/>
      <c r="AA85" s="117"/>
      <c r="AB85" s="116"/>
      <c r="AC85" s="117"/>
      <c r="AD85" s="116"/>
      <c r="AE85" s="117"/>
      <c r="AF85" s="116"/>
      <c r="AG85" s="117"/>
      <c r="AH85" s="65"/>
      <c r="AI85" s="65"/>
      <c r="AJ85" s="65"/>
      <c r="AK85" s="71"/>
      <c r="AL85" s="65"/>
      <c r="AM85" s="65"/>
    </row>
    <row r="86" spans="1:39" ht="20.25" customHeight="1" x14ac:dyDescent="0.25">
      <c r="A86" s="65"/>
      <c r="B86" s="111" t="str">
        <f>VLOOKUP(B83,ESPECIFICACIONES[],1,FALSE)</f>
        <v>Solución Glucosa Clorurada Isotónica-Glucosalina</v>
      </c>
      <c r="C86" s="112"/>
      <c r="D86" s="113"/>
      <c r="E86" s="65"/>
      <c r="F86" s="65"/>
      <c r="G86" s="65"/>
      <c r="H86" s="65"/>
      <c r="I86" s="65" t="s">
        <v>8</v>
      </c>
      <c r="J86" s="114"/>
      <c r="K86" s="115"/>
      <c r="L86" s="114"/>
      <c r="M86" s="115"/>
      <c r="N86" s="65"/>
      <c r="O86" s="65"/>
      <c r="P86" s="116"/>
      <c r="Q86" s="117"/>
      <c r="R86" s="116"/>
      <c r="S86" s="117"/>
      <c r="T86" s="116"/>
      <c r="U86" s="117"/>
      <c r="V86" s="116"/>
      <c r="W86" s="117"/>
      <c r="X86" s="116"/>
      <c r="Y86" s="117"/>
      <c r="Z86" s="116"/>
      <c r="AA86" s="117"/>
      <c r="AB86" s="116"/>
      <c r="AC86" s="117"/>
      <c r="AD86" s="116"/>
      <c r="AE86" s="117"/>
      <c r="AF86" s="116"/>
      <c r="AG86" s="117"/>
      <c r="AH86" s="65"/>
      <c r="AI86" s="65"/>
      <c r="AJ86" s="65"/>
      <c r="AK86" s="71"/>
      <c r="AL86" s="65"/>
      <c r="AM86" s="65"/>
    </row>
    <row r="87" spans="1:39" ht="20.25" customHeight="1" x14ac:dyDescent="0.25">
      <c r="A87" s="65"/>
      <c r="B87" s="111" t="str">
        <f>VLOOKUP(B84,ESPECIFICACIONES[],1,FALSE)</f>
        <v>Solución Glucosa Clorurada Isotónica-Glucosalina</v>
      </c>
      <c r="C87" s="112"/>
      <c r="D87" s="113"/>
      <c r="E87" s="65"/>
      <c r="F87" s="65"/>
      <c r="G87" s="65"/>
      <c r="H87" s="65"/>
      <c r="I87" s="65" t="s">
        <v>8</v>
      </c>
      <c r="J87" s="114"/>
      <c r="K87" s="115"/>
      <c r="L87" s="114"/>
      <c r="M87" s="115"/>
      <c r="N87" s="65"/>
      <c r="O87" s="65"/>
      <c r="P87" s="116"/>
      <c r="Q87" s="117"/>
      <c r="R87" s="116"/>
      <c r="S87" s="117"/>
      <c r="T87" s="116"/>
      <c r="U87" s="117"/>
      <c r="V87" s="116"/>
      <c r="W87" s="117"/>
      <c r="X87" s="116"/>
      <c r="Y87" s="117"/>
      <c r="Z87" s="116"/>
      <c r="AA87" s="117"/>
      <c r="AB87" s="116"/>
      <c r="AC87" s="117"/>
      <c r="AD87" s="116"/>
      <c r="AE87" s="117"/>
      <c r="AF87" s="116"/>
      <c r="AG87" s="117"/>
      <c r="AH87" s="65"/>
      <c r="AI87" s="65"/>
      <c r="AJ87" s="65"/>
      <c r="AK87" s="71"/>
      <c r="AL87" s="65"/>
      <c r="AM87" s="65"/>
    </row>
    <row r="88" spans="1:39" ht="20.25" customHeight="1" x14ac:dyDescent="0.25">
      <c r="A88" s="65"/>
      <c r="B88" s="111" t="str">
        <f>VLOOKUP(B85,ESPECIFICACIONES[],1,FALSE)</f>
        <v>Solución Glucosa Clorurada Isotónica-Glucosalina</v>
      </c>
      <c r="C88" s="112"/>
      <c r="D88" s="113"/>
      <c r="E88" s="65"/>
      <c r="F88" s="65"/>
      <c r="G88" s="65"/>
      <c r="H88" s="65"/>
      <c r="I88" s="65" t="s">
        <v>8</v>
      </c>
      <c r="J88" s="114"/>
      <c r="K88" s="115"/>
      <c r="L88" s="114"/>
      <c r="M88" s="115"/>
      <c r="N88" s="65"/>
      <c r="O88" s="65"/>
      <c r="P88" s="116"/>
      <c r="Q88" s="117"/>
      <c r="R88" s="116"/>
      <c r="S88" s="117"/>
      <c r="T88" s="116"/>
      <c r="U88" s="117"/>
      <c r="V88" s="116"/>
      <c r="W88" s="117"/>
      <c r="X88" s="116"/>
      <c r="Y88" s="117"/>
      <c r="Z88" s="116"/>
      <c r="AA88" s="117"/>
      <c r="AB88" s="116"/>
      <c r="AC88" s="117"/>
      <c r="AD88" s="116"/>
      <c r="AE88" s="117"/>
      <c r="AF88" s="116"/>
      <c r="AG88" s="117"/>
      <c r="AH88" s="65"/>
      <c r="AI88" s="65"/>
      <c r="AJ88" s="65"/>
      <c r="AK88" s="71"/>
      <c r="AL88" s="65"/>
      <c r="AM88" s="65"/>
    </row>
    <row r="89" spans="1:39" ht="20.25" customHeight="1" x14ac:dyDescent="0.25">
      <c r="A89" s="65"/>
      <c r="B89" s="111" t="str">
        <f>VLOOKUP(B86,ESPECIFICACIONES[],1,FALSE)</f>
        <v>Solución Glucosa Clorurada Isotónica-Glucosalina</v>
      </c>
      <c r="C89" s="112"/>
      <c r="D89" s="113"/>
      <c r="E89" s="65"/>
      <c r="F89" s="65"/>
      <c r="G89" s="65"/>
      <c r="H89" s="65"/>
      <c r="I89" s="65" t="s">
        <v>8</v>
      </c>
      <c r="J89" s="114"/>
      <c r="K89" s="115"/>
      <c r="L89" s="114"/>
      <c r="M89" s="115"/>
      <c r="N89" s="65"/>
      <c r="O89" s="65"/>
      <c r="P89" s="116"/>
      <c r="Q89" s="117"/>
      <c r="R89" s="116"/>
      <c r="S89" s="117"/>
      <c r="T89" s="116"/>
      <c r="U89" s="117"/>
      <c r="V89" s="116"/>
      <c r="W89" s="117"/>
      <c r="X89" s="116"/>
      <c r="Y89" s="117"/>
      <c r="Z89" s="116"/>
      <c r="AA89" s="117"/>
      <c r="AB89" s="116"/>
      <c r="AC89" s="117"/>
      <c r="AD89" s="116"/>
      <c r="AE89" s="117"/>
      <c r="AF89" s="116"/>
      <c r="AG89" s="117"/>
      <c r="AH89" s="65"/>
      <c r="AI89" s="65"/>
      <c r="AJ89" s="65"/>
      <c r="AK89" s="71"/>
      <c r="AL89" s="65"/>
      <c r="AM89" s="65"/>
    </row>
    <row r="90" spans="1:39" ht="20.25" customHeight="1" x14ac:dyDescent="0.25">
      <c r="A90" s="65"/>
      <c r="B90" s="111" t="str">
        <f>VLOOKUP(B87,ESPECIFICACIONES[],1,FALSE)</f>
        <v>Solución Glucosa Clorurada Isotónica-Glucosalina</v>
      </c>
      <c r="C90" s="112"/>
      <c r="D90" s="113"/>
      <c r="E90" s="65"/>
      <c r="F90" s="65"/>
      <c r="G90" s="65"/>
      <c r="H90" s="65"/>
      <c r="I90" s="65" t="s">
        <v>8</v>
      </c>
      <c r="J90" s="114"/>
      <c r="K90" s="115"/>
      <c r="L90" s="114"/>
      <c r="M90" s="115"/>
      <c r="N90" s="65"/>
      <c r="O90" s="65"/>
      <c r="P90" s="116"/>
      <c r="Q90" s="117"/>
      <c r="R90" s="116"/>
      <c r="S90" s="117"/>
      <c r="T90" s="116"/>
      <c r="U90" s="117"/>
      <c r="V90" s="116"/>
      <c r="W90" s="117"/>
      <c r="X90" s="116"/>
      <c r="Y90" s="117"/>
      <c r="Z90" s="116"/>
      <c r="AA90" s="117"/>
      <c r="AB90" s="116"/>
      <c r="AC90" s="117"/>
      <c r="AD90" s="116"/>
      <c r="AE90" s="117"/>
      <c r="AF90" s="116"/>
      <c r="AG90" s="117"/>
      <c r="AH90" s="65"/>
      <c r="AI90" s="65"/>
      <c r="AJ90" s="65"/>
      <c r="AK90" s="71"/>
      <c r="AL90" s="65"/>
      <c r="AM90" s="65"/>
    </row>
    <row r="91" spans="1:39" ht="20.25" customHeight="1" x14ac:dyDescent="0.25">
      <c r="A91" s="65"/>
      <c r="B91" s="111" t="str">
        <f>VLOOKUP(B88,ESPECIFICACIONES[],1,FALSE)</f>
        <v>Solución Glucosa Clorurada Isotónica-Glucosalina</v>
      </c>
      <c r="C91" s="112"/>
      <c r="D91" s="113"/>
      <c r="E91" s="65"/>
      <c r="F91" s="65"/>
      <c r="G91" s="65"/>
      <c r="H91" s="65"/>
      <c r="I91" s="65" t="s">
        <v>8</v>
      </c>
      <c r="J91" s="114"/>
      <c r="K91" s="115"/>
      <c r="L91" s="114"/>
      <c r="M91" s="115"/>
      <c r="N91" s="65"/>
      <c r="O91" s="65"/>
      <c r="P91" s="116"/>
      <c r="Q91" s="117"/>
      <c r="R91" s="116"/>
      <c r="S91" s="117"/>
      <c r="T91" s="116"/>
      <c r="U91" s="117"/>
      <c r="V91" s="116"/>
      <c r="W91" s="117"/>
      <c r="X91" s="116"/>
      <c r="Y91" s="117"/>
      <c r="Z91" s="116"/>
      <c r="AA91" s="117"/>
      <c r="AB91" s="116"/>
      <c r="AC91" s="117"/>
      <c r="AD91" s="116"/>
      <c r="AE91" s="117"/>
      <c r="AF91" s="116"/>
      <c r="AG91" s="117"/>
      <c r="AH91" s="65"/>
      <c r="AI91" s="65"/>
      <c r="AJ91" s="65"/>
      <c r="AK91" s="71"/>
      <c r="AL91" s="65"/>
      <c r="AM91" s="65"/>
    </row>
    <row r="92" spans="1:39" ht="20.25" customHeight="1" x14ac:dyDescent="0.25">
      <c r="A92" s="65"/>
      <c r="B92" s="111" t="str">
        <f>VLOOKUP(B89,ESPECIFICACIONES[],1,FALSE)</f>
        <v>Solución Glucosa Clorurada Isotónica-Glucosalina</v>
      </c>
      <c r="C92" s="112"/>
      <c r="D92" s="113"/>
      <c r="E92" s="65"/>
      <c r="F92" s="65"/>
      <c r="G92" s="65"/>
      <c r="H92" s="65"/>
      <c r="I92" s="65" t="s">
        <v>8</v>
      </c>
      <c r="J92" s="114"/>
      <c r="K92" s="115"/>
      <c r="L92" s="114"/>
      <c r="M92" s="115"/>
      <c r="N92" s="65"/>
      <c r="O92" s="65"/>
      <c r="P92" s="116"/>
      <c r="Q92" s="117"/>
      <c r="R92" s="116"/>
      <c r="S92" s="117"/>
      <c r="T92" s="116"/>
      <c r="U92" s="117"/>
      <c r="V92" s="116"/>
      <c r="W92" s="117"/>
      <c r="X92" s="116"/>
      <c r="Y92" s="117"/>
      <c r="Z92" s="116"/>
      <c r="AA92" s="117"/>
      <c r="AB92" s="116"/>
      <c r="AC92" s="117"/>
      <c r="AD92" s="116"/>
      <c r="AE92" s="117"/>
      <c r="AF92" s="116"/>
      <c r="AG92" s="117"/>
      <c r="AH92" s="65"/>
      <c r="AI92" s="65"/>
      <c r="AJ92" s="65"/>
      <c r="AK92" s="71"/>
      <c r="AL92" s="65"/>
      <c r="AM92" s="65"/>
    </row>
    <row r="93" spans="1:39" ht="20.25" customHeight="1" x14ac:dyDescent="0.25">
      <c r="A93" s="65"/>
      <c r="B93" s="111" t="str">
        <f>VLOOKUP(B90,ESPECIFICACIONES[],1,FALSE)</f>
        <v>Solución Glucosa Clorurada Isotónica-Glucosalina</v>
      </c>
      <c r="C93" s="112"/>
      <c r="D93" s="113"/>
      <c r="E93" s="65"/>
      <c r="F93" s="65"/>
      <c r="G93" s="65"/>
      <c r="H93" s="65"/>
      <c r="I93" s="65" t="s">
        <v>8</v>
      </c>
      <c r="J93" s="114"/>
      <c r="K93" s="115"/>
      <c r="L93" s="114"/>
      <c r="M93" s="115"/>
      <c r="N93" s="65"/>
      <c r="O93" s="65"/>
      <c r="P93" s="116"/>
      <c r="Q93" s="117"/>
      <c r="R93" s="116"/>
      <c r="S93" s="117"/>
      <c r="T93" s="116"/>
      <c r="U93" s="117"/>
      <c r="V93" s="116"/>
      <c r="W93" s="117"/>
      <c r="X93" s="116"/>
      <c r="Y93" s="117"/>
      <c r="Z93" s="116"/>
      <c r="AA93" s="117"/>
      <c r="AB93" s="116"/>
      <c r="AC93" s="117"/>
      <c r="AD93" s="116"/>
      <c r="AE93" s="117"/>
      <c r="AF93" s="116"/>
      <c r="AG93" s="117"/>
      <c r="AH93" s="65"/>
      <c r="AI93" s="65"/>
      <c r="AJ93" s="65"/>
      <c r="AK93" s="71"/>
      <c r="AL93" s="65"/>
      <c r="AM93" s="65"/>
    </row>
    <row r="94" spans="1:39" ht="20.25" customHeight="1" x14ac:dyDescent="0.25">
      <c r="A94" s="65"/>
      <c r="B94" s="111" t="str">
        <f>VLOOKUP(B91,ESPECIFICACIONES[],1,FALSE)</f>
        <v>Solución Glucosa Clorurada Isotónica-Glucosalina</v>
      </c>
      <c r="C94" s="112"/>
      <c r="D94" s="113"/>
      <c r="E94" s="65"/>
      <c r="F94" s="65"/>
      <c r="G94" s="65"/>
      <c r="H94" s="65"/>
      <c r="I94" s="65" t="s">
        <v>8</v>
      </c>
      <c r="J94" s="114"/>
      <c r="K94" s="115"/>
      <c r="L94" s="114"/>
      <c r="M94" s="115"/>
      <c r="N94" s="65"/>
      <c r="O94" s="65"/>
      <c r="P94" s="116"/>
      <c r="Q94" s="117"/>
      <c r="R94" s="116"/>
      <c r="S94" s="117"/>
      <c r="T94" s="116"/>
      <c r="U94" s="117"/>
      <c r="V94" s="116"/>
      <c r="W94" s="117"/>
      <c r="X94" s="116"/>
      <c r="Y94" s="117"/>
      <c r="Z94" s="116"/>
      <c r="AA94" s="117"/>
      <c r="AB94" s="116"/>
      <c r="AC94" s="117"/>
      <c r="AD94" s="116"/>
      <c r="AE94" s="117"/>
      <c r="AF94" s="116"/>
      <c r="AG94" s="117"/>
      <c r="AH94" s="65"/>
      <c r="AI94" s="65"/>
      <c r="AJ94" s="65"/>
      <c r="AK94" s="71"/>
      <c r="AL94" s="65"/>
      <c r="AM94" s="65"/>
    </row>
    <row r="95" spans="1:39" ht="20.25" customHeight="1" x14ac:dyDescent="0.25">
      <c r="A95" s="65"/>
      <c r="B95" s="111" t="str">
        <f>VLOOKUP(B92,ESPECIFICACIONES[],1,FALSE)</f>
        <v>Solución Glucosa Clorurada Isotónica-Glucosalina</v>
      </c>
      <c r="C95" s="112"/>
      <c r="D95" s="113"/>
      <c r="E95" s="65"/>
      <c r="F95" s="65"/>
      <c r="G95" s="65"/>
      <c r="H95" s="65"/>
      <c r="I95" s="65" t="s">
        <v>8</v>
      </c>
      <c r="J95" s="114"/>
      <c r="K95" s="115"/>
      <c r="L95" s="114"/>
      <c r="M95" s="115"/>
      <c r="N95" s="65"/>
      <c r="O95" s="65"/>
      <c r="P95" s="116"/>
      <c r="Q95" s="117"/>
      <c r="R95" s="116"/>
      <c r="S95" s="117"/>
      <c r="T95" s="116"/>
      <c r="U95" s="117"/>
      <c r="V95" s="116"/>
      <c r="W95" s="117"/>
      <c r="X95" s="116"/>
      <c r="Y95" s="117"/>
      <c r="Z95" s="116"/>
      <c r="AA95" s="117"/>
      <c r="AB95" s="116"/>
      <c r="AC95" s="117"/>
      <c r="AD95" s="116"/>
      <c r="AE95" s="117"/>
      <c r="AF95" s="116"/>
      <c r="AG95" s="117"/>
      <c r="AH95" s="65"/>
      <c r="AI95" s="65"/>
      <c r="AJ95" s="65"/>
      <c r="AK95" s="71"/>
      <c r="AL95" s="65"/>
      <c r="AM95" s="65"/>
    </row>
    <row r="96" spans="1:39" ht="20.25" customHeight="1" x14ac:dyDescent="0.25">
      <c r="A96" s="65"/>
      <c r="B96" s="111" t="str">
        <f>VLOOKUP(B93,ESPECIFICACIONES[],1,FALSE)</f>
        <v>Solución Glucosa Clorurada Isotónica-Glucosalina</v>
      </c>
      <c r="C96" s="112"/>
      <c r="D96" s="113"/>
      <c r="E96" s="65"/>
      <c r="F96" s="65"/>
      <c r="G96" s="65"/>
      <c r="H96" s="65"/>
      <c r="I96" s="65" t="s">
        <v>8</v>
      </c>
      <c r="J96" s="114"/>
      <c r="K96" s="115"/>
      <c r="L96" s="114"/>
      <c r="M96" s="115"/>
      <c r="N96" s="65"/>
      <c r="O96" s="65"/>
      <c r="P96" s="116"/>
      <c r="Q96" s="117"/>
      <c r="R96" s="116"/>
      <c r="S96" s="117"/>
      <c r="T96" s="116"/>
      <c r="U96" s="117"/>
      <c r="V96" s="116"/>
      <c r="W96" s="117"/>
      <c r="X96" s="116"/>
      <c r="Y96" s="117"/>
      <c r="Z96" s="116"/>
      <c r="AA96" s="117"/>
      <c r="AB96" s="116"/>
      <c r="AC96" s="117"/>
      <c r="AD96" s="116"/>
      <c r="AE96" s="117"/>
      <c r="AF96" s="116"/>
      <c r="AG96" s="117"/>
      <c r="AH96" s="65"/>
      <c r="AI96" s="65"/>
      <c r="AJ96" s="65"/>
      <c r="AK96" s="71"/>
      <c r="AL96" s="65"/>
      <c r="AM96" s="65"/>
    </row>
    <row r="97" spans="1:39" ht="20.25" customHeight="1" x14ac:dyDescent="0.25">
      <c r="A97" s="65"/>
      <c r="B97" s="111" t="str">
        <f>VLOOKUP(B94,ESPECIFICACIONES[],1,FALSE)</f>
        <v>Solución Glucosa Clorurada Isotónica-Glucosalina</v>
      </c>
      <c r="C97" s="112"/>
      <c r="D97" s="113"/>
      <c r="E97" s="65"/>
      <c r="F97" s="65"/>
      <c r="G97" s="65"/>
      <c r="H97" s="65"/>
      <c r="I97" s="65" t="s">
        <v>8</v>
      </c>
      <c r="J97" s="114"/>
      <c r="K97" s="115"/>
      <c r="L97" s="114"/>
      <c r="M97" s="115"/>
      <c r="N97" s="65"/>
      <c r="O97" s="65"/>
      <c r="P97" s="116"/>
      <c r="Q97" s="117"/>
      <c r="R97" s="116"/>
      <c r="S97" s="117"/>
      <c r="T97" s="116"/>
      <c r="U97" s="117"/>
      <c r="V97" s="116"/>
      <c r="W97" s="117"/>
      <c r="X97" s="116"/>
      <c r="Y97" s="117"/>
      <c r="Z97" s="116"/>
      <c r="AA97" s="117"/>
      <c r="AB97" s="116"/>
      <c r="AC97" s="117"/>
      <c r="AD97" s="116"/>
      <c r="AE97" s="117"/>
      <c r="AF97" s="116"/>
      <c r="AG97" s="117"/>
      <c r="AH97" s="65"/>
      <c r="AI97" s="65"/>
      <c r="AJ97" s="65"/>
      <c r="AK97" s="71"/>
      <c r="AL97" s="65"/>
      <c r="AM97" s="65"/>
    </row>
    <row r="98" spans="1:39" ht="20.25" customHeight="1" x14ac:dyDescent="0.25">
      <c r="A98" s="65"/>
      <c r="B98" s="111" t="str">
        <f>VLOOKUP(B95,ESPECIFICACIONES[],1,FALSE)</f>
        <v>Solución Glucosa Clorurada Isotónica-Glucosalina</v>
      </c>
      <c r="C98" s="112"/>
      <c r="D98" s="113"/>
      <c r="E98" s="65"/>
      <c r="F98" s="65"/>
      <c r="G98" s="65"/>
      <c r="H98" s="65"/>
      <c r="I98" s="65" t="s">
        <v>8</v>
      </c>
      <c r="J98" s="114"/>
      <c r="K98" s="115"/>
      <c r="L98" s="114"/>
      <c r="M98" s="115"/>
      <c r="N98" s="65"/>
      <c r="O98" s="65"/>
      <c r="P98" s="116"/>
      <c r="Q98" s="117"/>
      <c r="R98" s="116"/>
      <c r="S98" s="117"/>
      <c r="T98" s="116"/>
      <c r="U98" s="117"/>
      <c r="V98" s="116"/>
      <c r="W98" s="117"/>
      <c r="X98" s="116"/>
      <c r="Y98" s="117"/>
      <c r="Z98" s="116"/>
      <c r="AA98" s="117"/>
      <c r="AB98" s="116"/>
      <c r="AC98" s="117"/>
      <c r="AD98" s="116"/>
      <c r="AE98" s="117"/>
      <c r="AF98" s="116"/>
      <c r="AG98" s="117"/>
      <c r="AH98" s="65"/>
      <c r="AI98" s="65"/>
      <c r="AJ98" s="65"/>
      <c r="AK98" s="71"/>
      <c r="AL98" s="65"/>
      <c r="AM98" s="65"/>
    </row>
    <row r="99" spans="1:39" ht="20.25" customHeight="1" x14ac:dyDescent="0.25">
      <c r="A99" s="65"/>
      <c r="B99" s="111" t="str">
        <f>VLOOKUP(B96,ESPECIFICACIONES[],1,FALSE)</f>
        <v>Solución Glucosa Clorurada Isotónica-Glucosalina</v>
      </c>
      <c r="C99" s="112"/>
      <c r="D99" s="113"/>
      <c r="E99" s="65"/>
      <c r="F99" s="65"/>
      <c r="G99" s="65"/>
      <c r="H99" s="65"/>
      <c r="I99" s="65" t="s">
        <v>8</v>
      </c>
      <c r="J99" s="114"/>
      <c r="K99" s="115"/>
      <c r="L99" s="114"/>
      <c r="M99" s="115"/>
      <c r="N99" s="65"/>
      <c r="O99" s="65"/>
      <c r="P99" s="116"/>
      <c r="Q99" s="117"/>
      <c r="R99" s="116"/>
      <c r="S99" s="117"/>
      <c r="T99" s="116"/>
      <c r="U99" s="117"/>
      <c r="V99" s="116"/>
      <c r="W99" s="117"/>
      <c r="X99" s="116"/>
      <c r="Y99" s="117"/>
      <c r="Z99" s="116"/>
      <c r="AA99" s="117"/>
      <c r="AB99" s="116"/>
      <c r="AC99" s="117"/>
      <c r="AD99" s="116"/>
      <c r="AE99" s="117"/>
      <c r="AF99" s="116"/>
      <c r="AG99" s="117"/>
      <c r="AH99" s="65"/>
      <c r="AI99" s="65"/>
      <c r="AJ99" s="65"/>
      <c r="AK99" s="71"/>
      <c r="AL99" s="65"/>
      <c r="AM99" s="65"/>
    </row>
    <row r="100" spans="1:39" ht="20.25" customHeight="1" x14ac:dyDescent="0.25">
      <c r="A100" s="65"/>
      <c r="B100" s="111" t="str">
        <f>VLOOKUP(B97,ESPECIFICACIONES[],1,FALSE)</f>
        <v>Solución Glucosa Clorurada Isotónica-Glucosalina</v>
      </c>
      <c r="C100" s="112"/>
      <c r="D100" s="113"/>
      <c r="E100" s="65"/>
      <c r="F100" s="65"/>
      <c r="G100" s="65"/>
      <c r="H100" s="65"/>
      <c r="I100" s="65" t="s">
        <v>8</v>
      </c>
      <c r="J100" s="114"/>
      <c r="K100" s="115"/>
      <c r="L100" s="114"/>
      <c r="M100" s="115"/>
      <c r="N100" s="65"/>
      <c r="O100" s="65"/>
      <c r="P100" s="116"/>
      <c r="Q100" s="117"/>
      <c r="R100" s="116"/>
      <c r="S100" s="117"/>
      <c r="T100" s="116"/>
      <c r="U100" s="117"/>
      <c r="V100" s="116"/>
      <c r="W100" s="117"/>
      <c r="X100" s="116"/>
      <c r="Y100" s="117"/>
      <c r="Z100" s="116"/>
      <c r="AA100" s="117"/>
      <c r="AB100" s="116"/>
      <c r="AC100" s="117"/>
      <c r="AD100" s="116"/>
      <c r="AE100" s="117"/>
      <c r="AF100" s="116"/>
      <c r="AG100" s="117"/>
      <c r="AH100" s="65"/>
      <c r="AI100" s="65"/>
      <c r="AJ100" s="65"/>
      <c r="AK100" s="71"/>
      <c r="AL100" s="65"/>
      <c r="AM100" s="65"/>
    </row>
    <row r="101" spans="1:39" ht="20.25" customHeight="1" x14ac:dyDescent="0.25">
      <c r="A101" s="65"/>
      <c r="B101" s="111" t="str">
        <f>VLOOKUP(B98,ESPECIFICACIONES[],1,FALSE)</f>
        <v>Solución Glucosa Clorurada Isotónica-Glucosalina</v>
      </c>
      <c r="C101" s="112"/>
      <c r="D101" s="113"/>
      <c r="E101" s="65"/>
      <c r="F101" s="65"/>
      <c r="G101" s="65"/>
      <c r="H101" s="65"/>
      <c r="I101" s="65" t="s">
        <v>8</v>
      </c>
      <c r="J101" s="114"/>
      <c r="K101" s="115"/>
      <c r="L101" s="114"/>
      <c r="M101" s="115"/>
      <c r="N101" s="65"/>
      <c r="O101" s="65"/>
      <c r="P101" s="116"/>
      <c r="Q101" s="117"/>
      <c r="R101" s="116"/>
      <c r="S101" s="117"/>
      <c r="T101" s="116"/>
      <c r="U101" s="117"/>
      <c r="V101" s="116"/>
      <c r="W101" s="117"/>
      <c r="X101" s="116"/>
      <c r="Y101" s="117"/>
      <c r="Z101" s="116"/>
      <c r="AA101" s="117"/>
      <c r="AB101" s="116"/>
      <c r="AC101" s="117"/>
      <c r="AD101" s="116"/>
      <c r="AE101" s="117"/>
      <c r="AF101" s="116"/>
      <c r="AG101" s="117"/>
      <c r="AH101" s="65"/>
      <c r="AI101" s="65"/>
      <c r="AJ101" s="65"/>
      <c r="AK101" s="71"/>
      <c r="AL101" s="65"/>
      <c r="AM101" s="65"/>
    </row>
    <row r="102" spans="1:39" ht="20.25" customHeight="1" x14ac:dyDescent="0.25">
      <c r="A102" s="65"/>
      <c r="B102" s="111" t="str">
        <f>VLOOKUP(B99,ESPECIFICACIONES[],1,FALSE)</f>
        <v>Solución Glucosa Clorurada Isotónica-Glucosalina</v>
      </c>
      <c r="C102" s="112"/>
      <c r="D102" s="113"/>
      <c r="E102" s="65"/>
      <c r="F102" s="65"/>
      <c r="G102" s="65"/>
      <c r="H102" s="65"/>
      <c r="I102" s="65" t="s">
        <v>8</v>
      </c>
      <c r="J102" s="114"/>
      <c r="K102" s="115"/>
      <c r="L102" s="114"/>
      <c r="M102" s="115"/>
      <c r="N102" s="65"/>
      <c r="O102" s="65"/>
      <c r="P102" s="116"/>
      <c r="Q102" s="117"/>
      <c r="R102" s="116"/>
      <c r="S102" s="117"/>
      <c r="T102" s="116"/>
      <c r="U102" s="117"/>
      <c r="V102" s="116"/>
      <c r="W102" s="117"/>
      <c r="X102" s="116"/>
      <c r="Y102" s="117"/>
      <c r="Z102" s="116"/>
      <c r="AA102" s="117"/>
      <c r="AB102" s="116"/>
      <c r="AC102" s="117"/>
      <c r="AD102" s="116"/>
      <c r="AE102" s="117"/>
      <c r="AF102" s="116"/>
      <c r="AG102" s="117"/>
      <c r="AH102" s="65"/>
      <c r="AI102" s="65"/>
      <c r="AJ102" s="65"/>
      <c r="AK102" s="71"/>
      <c r="AL102" s="65"/>
      <c r="AM102" s="65"/>
    </row>
    <row r="103" spans="1:39" ht="20.25" customHeight="1" x14ac:dyDescent="0.25">
      <c r="A103" s="65"/>
      <c r="B103" s="111" t="str">
        <f>VLOOKUP(B100,ESPECIFICACIONES[],1,FALSE)</f>
        <v>Solución Glucosa Clorurada Isotónica-Glucosalina</v>
      </c>
      <c r="C103" s="112"/>
      <c r="D103" s="113"/>
      <c r="E103" s="65"/>
      <c r="F103" s="65"/>
      <c r="G103" s="65"/>
      <c r="H103" s="65"/>
      <c r="I103" s="65" t="s">
        <v>8</v>
      </c>
      <c r="J103" s="114"/>
      <c r="K103" s="115"/>
      <c r="L103" s="114"/>
      <c r="M103" s="115"/>
      <c r="N103" s="65"/>
      <c r="O103" s="65"/>
      <c r="P103" s="116"/>
      <c r="Q103" s="117"/>
      <c r="R103" s="116"/>
      <c r="S103" s="117"/>
      <c r="T103" s="116"/>
      <c r="U103" s="117"/>
      <c r="V103" s="116"/>
      <c r="W103" s="117"/>
      <c r="X103" s="116"/>
      <c r="Y103" s="117"/>
      <c r="Z103" s="116"/>
      <c r="AA103" s="117"/>
      <c r="AB103" s="116"/>
      <c r="AC103" s="117"/>
      <c r="AD103" s="116"/>
      <c r="AE103" s="117"/>
      <c r="AF103" s="116"/>
      <c r="AG103" s="117"/>
      <c r="AH103" s="65"/>
      <c r="AI103" s="65"/>
      <c r="AJ103" s="65"/>
      <c r="AK103" s="71"/>
      <c r="AL103" s="65"/>
      <c r="AM103" s="65"/>
    </row>
    <row r="104" spans="1:39" ht="20.25" customHeight="1" x14ac:dyDescent="0.25">
      <c r="A104" s="65"/>
      <c r="B104" s="111" t="str">
        <f>VLOOKUP(B101,ESPECIFICACIONES[],1,FALSE)</f>
        <v>Solución Glucosa Clorurada Isotónica-Glucosalina</v>
      </c>
      <c r="C104" s="112"/>
      <c r="D104" s="113"/>
      <c r="E104" s="65"/>
      <c r="F104" s="65"/>
      <c r="G104" s="65"/>
      <c r="H104" s="65"/>
      <c r="I104" s="65" t="s">
        <v>8</v>
      </c>
      <c r="J104" s="114"/>
      <c r="K104" s="115"/>
      <c r="L104" s="114"/>
      <c r="M104" s="115"/>
      <c r="N104" s="65"/>
      <c r="O104" s="65"/>
      <c r="P104" s="116"/>
      <c r="Q104" s="117"/>
      <c r="R104" s="116"/>
      <c r="S104" s="117"/>
      <c r="T104" s="116"/>
      <c r="U104" s="117"/>
      <c r="V104" s="116"/>
      <c r="W104" s="117"/>
      <c r="X104" s="116"/>
      <c r="Y104" s="117"/>
      <c r="Z104" s="116"/>
      <c r="AA104" s="117"/>
      <c r="AB104" s="116"/>
      <c r="AC104" s="117"/>
      <c r="AD104" s="116"/>
      <c r="AE104" s="117"/>
      <c r="AF104" s="116"/>
      <c r="AG104" s="117"/>
      <c r="AH104" s="65"/>
      <c r="AI104" s="65"/>
      <c r="AJ104" s="65"/>
      <c r="AK104" s="71"/>
      <c r="AL104" s="65"/>
      <c r="AM104" s="65"/>
    </row>
  </sheetData>
  <mergeCells count="1208">
    <mergeCell ref="V104:W104"/>
    <mergeCell ref="X104:Y104"/>
    <mergeCell ref="Z104:AA104"/>
    <mergeCell ref="AB104:AC104"/>
    <mergeCell ref="AD104:AE104"/>
    <mergeCell ref="AF104:AG104"/>
    <mergeCell ref="B104:D104"/>
    <mergeCell ref="J104:K104"/>
    <mergeCell ref="L104:M104"/>
    <mergeCell ref="P104:Q104"/>
    <mergeCell ref="R104:S104"/>
    <mergeCell ref="T104:U104"/>
    <mergeCell ref="V103:W103"/>
    <mergeCell ref="X103:Y103"/>
    <mergeCell ref="Z103:AA103"/>
    <mergeCell ref="AB103:AC103"/>
    <mergeCell ref="AD103:AE103"/>
    <mergeCell ref="AF103:AG103"/>
    <mergeCell ref="B103:D103"/>
    <mergeCell ref="J103:K103"/>
    <mergeCell ref="L103:M103"/>
    <mergeCell ref="P103:Q103"/>
    <mergeCell ref="R103:S103"/>
    <mergeCell ref="T103:U103"/>
    <mergeCell ref="V102:W102"/>
    <mergeCell ref="X102:Y102"/>
    <mergeCell ref="Z102:AA102"/>
    <mergeCell ref="AB102:AC102"/>
    <mergeCell ref="AD102:AE102"/>
    <mergeCell ref="AF102:AG102"/>
    <mergeCell ref="B102:D102"/>
    <mergeCell ref="J102:K102"/>
    <mergeCell ref="L102:M102"/>
    <mergeCell ref="P102:Q102"/>
    <mergeCell ref="R102:S102"/>
    <mergeCell ref="T102:U102"/>
    <mergeCell ref="V101:W101"/>
    <mergeCell ref="X101:Y101"/>
    <mergeCell ref="Z101:AA101"/>
    <mergeCell ref="AB101:AC101"/>
    <mergeCell ref="AD101:AE101"/>
    <mergeCell ref="AF101:AG101"/>
    <mergeCell ref="B101:D101"/>
    <mergeCell ref="J101:K101"/>
    <mergeCell ref="L101:M101"/>
    <mergeCell ref="P101:Q101"/>
    <mergeCell ref="R101:S101"/>
    <mergeCell ref="T101:U101"/>
    <mergeCell ref="V100:W100"/>
    <mergeCell ref="X100:Y100"/>
    <mergeCell ref="Z100:AA100"/>
    <mergeCell ref="AB100:AC100"/>
    <mergeCell ref="AD100:AE100"/>
    <mergeCell ref="AF100:AG100"/>
    <mergeCell ref="B100:D100"/>
    <mergeCell ref="J100:K100"/>
    <mergeCell ref="L100:M100"/>
    <mergeCell ref="P100:Q100"/>
    <mergeCell ref="R100:S100"/>
    <mergeCell ref="T100:U100"/>
    <mergeCell ref="V99:W99"/>
    <mergeCell ref="X99:Y99"/>
    <mergeCell ref="Z99:AA99"/>
    <mergeCell ref="AB99:AC99"/>
    <mergeCell ref="AD99:AE99"/>
    <mergeCell ref="AF99:AG99"/>
    <mergeCell ref="B99:D99"/>
    <mergeCell ref="J99:K99"/>
    <mergeCell ref="L99:M99"/>
    <mergeCell ref="P99:Q99"/>
    <mergeCell ref="R99:S99"/>
    <mergeCell ref="T99:U99"/>
    <mergeCell ref="V98:W98"/>
    <mergeCell ref="X98:Y98"/>
    <mergeCell ref="Z98:AA98"/>
    <mergeCell ref="AB98:AC98"/>
    <mergeCell ref="AD98:AE98"/>
    <mergeCell ref="AF98:AG98"/>
    <mergeCell ref="B98:D98"/>
    <mergeCell ref="J98:K98"/>
    <mergeCell ref="L98:M98"/>
    <mergeCell ref="P98:Q98"/>
    <mergeCell ref="R98:S98"/>
    <mergeCell ref="T98:U98"/>
    <mergeCell ref="V97:W97"/>
    <mergeCell ref="X97:Y97"/>
    <mergeCell ref="Z97:AA97"/>
    <mergeCell ref="AB97:AC97"/>
    <mergeCell ref="AD97:AE97"/>
    <mergeCell ref="AF97:AG97"/>
    <mergeCell ref="B97:D97"/>
    <mergeCell ref="J97:K97"/>
    <mergeCell ref="L97:M97"/>
    <mergeCell ref="P97:Q97"/>
    <mergeCell ref="R97:S97"/>
    <mergeCell ref="T97:U97"/>
    <mergeCell ref="V96:W96"/>
    <mergeCell ref="X96:Y96"/>
    <mergeCell ref="Z96:AA96"/>
    <mergeCell ref="AB96:AC96"/>
    <mergeCell ref="AD96:AE96"/>
    <mergeCell ref="AF96:AG96"/>
    <mergeCell ref="B96:D96"/>
    <mergeCell ref="J96:K96"/>
    <mergeCell ref="L96:M96"/>
    <mergeCell ref="P96:Q96"/>
    <mergeCell ref="R96:S96"/>
    <mergeCell ref="T96:U96"/>
    <mergeCell ref="V95:W95"/>
    <mergeCell ref="X95:Y95"/>
    <mergeCell ref="Z95:AA95"/>
    <mergeCell ref="AB95:AC95"/>
    <mergeCell ref="AD95:AE95"/>
    <mergeCell ref="AF95:AG95"/>
    <mergeCell ref="B95:D95"/>
    <mergeCell ref="J95:K95"/>
    <mergeCell ref="L95:M95"/>
    <mergeCell ref="P95:Q95"/>
    <mergeCell ref="R95:S95"/>
    <mergeCell ref="T95:U95"/>
    <mergeCell ref="V94:W94"/>
    <mergeCell ref="X94:Y94"/>
    <mergeCell ref="Z94:AA94"/>
    <mergeCell ref="AB94:AC94"/>
    <mergeCell ref="AD94:AE94"/>
    <mergeCell ref="AF94:AG94"/>
    <mergeCell ref="B94:D94"/>
    <mergeCell ref="J94:K94"/>
    <mergeCell ref="L94:M94"/>
    <mergeCell ref="P94:Q94"/>
    <mergeCell ref="R94:S94"/>
    <mergeCell ref="T94:U94"/>
    <mergeCell ref="V93:W93"/>
    <mergeCell ref="X93:Y93"/>
    <mergeCell ref="Z93:AA93"/>
    <mergeCell ref="AB93:AC93"/>
    <mergeCell ref="AD93:AE93"/>
    <mergeCell ref="AF93:AG93"/>
    <mergeCell ref="B93:D93"/>
    <mergeCell ref="J93:K93"/>
    <mergeCell ref="L93:M93"/>
    <mergeCell ref="P93:Q93"/>
    <mergeCell ref="R93:S93"/>
    <mergeCell ref="T93:U93"/>
    <mergeCell ref="V92:W92"/>
    <mergeCell ref="X92:Y92"/>
    <mergeCell ref="Z92:AA92"/>
    <mergeCell ref="AB92:AC92"/>
    <mergeCell ref="AD92:AE92"/>
    <mergeCell ref="AF92:AG92"/>
    <mergeCell ref="B92:D92"/>
    <mergeCell ref="J92:K92"/>
    <mergeCell ref="L92:M92"/>
    <mergeCell ref="P92:Q92"/>
    <mergeCell ref="R92:S92"/>
    <mergeCell ref="T92:U92"/>
    <mergeCell ref="V91:W91"/>
    <mergeCell ref="X91:Y91"/>
    <mergeCell ref="Z91:AA91"/>
    <mergeCell ref="AB91:AC91"/>
    <mergeCell ref="AD91:AE91"/>
    <mergeCell ref="AF91:AG91"/>
    <mergeCell ref="B91:D91"/>
    <mergeCell ref="J91:K91"/>
    <mergeCell ref="L91:M91"/>
    <mergeCell ref="P91:Q91"/>
    <mergeCell ref="R91:S91"/>
    <mergeCell ref="T91:U91"/>
    <mergeCell ref="V90:W90"/>
    <mergeCell ref="X90:Y90"/>
    <mergeCell ref="Z90:AA90"/>
    <mergeCell ref="AB90:AC90"/>
    <mergeCell ref="AD90:AE90"/>
    <mergeCell ref="AF90:AG90"/>
    <mergeCell ref="B90:D90"/>
    <mergeCell ref="J90:K90"/>
    <mergeCell ref="L90:M90"/>
    <mergeCell ref="P90:Q90"/>
    <mergeCell ref="R90:S90"/>
    <mergeCell ref="T90:U90"/>
    <mergeCell ref="V89:W89"/>
    <mergeCell ref="X89:Y89"/>
    <mergeCell ref="Z89:AA89"/>
    <mergeCell ref="AB89:AC89"/>
    <mergeCell ref="AD89:AE89"/>
    <mergeCell ref="AF89:AG89"/>
    <mergeCell ref="B89:D89"/>
    <mergeCell ref="J89:K89"/>
    <mergeCell ref="L89:M89"/>
    <mergeCell ref="P89:Q89"/>
    <mergeCell ref="R89:S89"/>
    <mergeCell ref="T89:U89"/>
    <mergeCell ref="V88:W88"/>
    <mergeCell ref="X88:Y88"/>
    <mergeCell ref="Z88:AA88"/>
    <mergeCell ref="AB88:AC88"/>
    <mergeCell ref="AD88:AE88"/>
    <mergeCell ref="AF88:AG88"/>
    <mergeCell ref="B88:D88"/>
    <mergeCell ref="J88:K88"/>
    <mergeCell ref="L88:M88"/>
    <mergeCell ref="P88:Q88"/>
    <mergeCell ref="R88:S88"/>
    <mergeCell ref="T88:U88"/>
    <mergeCell ref="V87:W87"/>
    <mergeCell ref="X87:Y87"/>
    <mergeCell ref="Z87:AA87"/>
    <mergeCell ref="AB87:AC87"/>
    <mergeCell ref="AD87:AE87"/>
    <mergeCell ref="AF87:AG87"/>
    <mergeCell ref="B87:D87"/>
    <mergeCell ref="J87:K87"/>
    <mergeCell ref="L87:M87"/>
    <mergeCell ref="P87:Q87"/>
    <mergeCell ref="R87:S87"/>
    <mergeCell ref="T87:U87"/>
    <mergeCell ref="V86:W86"/>
    <mergeCell ref="X86:Y86"/>
    <mergeCell ref="Z86:AA86"/>
    <mergeCell ref="AB86:AC86"/>
    <mergeCell ref="AD86:AE86"/>
    <mergeCell ref="AF86:AG86"/>
    <mergeCell ref="B86:D86"/>
    <mergeCell ref="J86:K86"/>
    <mergeCell ref="L86:M86"/>
    <mergeCell ref="P86:Q86"/>
    <mergeCell ref="R86:S86"/>
    <mergeCell ref="T86:U86"/>
    <mergeCell ref="V85:W85"/>
    <mergeCell ref="X85:Y85"/>
    <mergeCell ref="Z85:AA85"/>
    <mergeCell ref="AB85:AC85"/>
    <mergeCell ref="AD85:AE85"/>
    <mergeCell ref="AF85:AG85"/>
    <mergeCell ref="B85:D85"/>
    <mergeCell ref="J85:K85"/>
    <mergeCell ref="L85:M85"/>
    <mergeCell ref="P85:Q85"/>
    <mergeCell ref="R85:S85"/>
    <mergeCell ref="T85:U85"/>
    <mergeCell ref="V84:W84"/>
    <mergeCell ref="X84:Y84"/>
    <mergeCell ref="Z84:AA84"/>
    <mergeCell ref="AB84:AC84"/>
    <mergeCell ref="AD84:AE84"/>
    <mergeCell ref="AF84:AG84"/>
    <mergeCell ref="B84:D84"/>
    <mergeCell ref="J84:K84"/>
    <mergeCell ref="L84:M84"/>
    <mergeCell ref="P84:Q84"/>
    <mergeCell ref="R84:S84"/>
    <mergeCell ref="T84:U84"/>
    <mergeCell ref="V83:W83"/>
    <mergeCell ref="X83:Y83"/>
    <mergeCell ref="Z83:AA83"/>
    <mergeCell ref="AB83:AC83"/>
    <mergeCell ref="AD83:AE83"/>
    <mergeCell ref="AF83:AG83"/>
    <mergeCell ref="B83:D83"/>
    <mergeCell ref="J83:K83"/>
    <mergeCell ref="L83:M83"/>
    <mergeCell ref="P83:Q83"/>
    <mergeCell ref="R83:S83"/>
    <mergeCell ref="T83:U83"/>
    <mergeCell ref="V82:W82"/>
    <mergeCell ref="X82:Y82"/>
    <mergeCell ref="Z82:AA82"/>
    <mergeCell ref="AB82:AC82"/>
    <mergeCell ref="AD82:AE82"/>
    <mergeCell ref="AF82:AG82"/>
    <mergeCell ref="B82:D82"/>
    <mergeCell ref="J82:K82"/>
    <mergeCell ref="L82:M82"/>
    <mergeCell ref="P82:Q82"/>
    <mergeCell ref="R82:S82"/>
    <mergeCell ref="T82:U82"/>
    <mergeCell ref="V81:W81"/>
    <mergeCell ref="X81:Y81"/>
    <mergeCell ref="Z81:AA81"/>
    <mergeCell ref="AB81:AC81"/>
    <mergeCell ref="AD81:AE81"/>
    <mergeCell ref="AF81:AG81"/>
    <mergeCell ref="B81:D81"/>
    <mergeCell ref="J81:K81"/>
    <mergeCell ref="L81:M81"/>
    <mergeCell ref="P81:Q81"/>
    <mergeCell ref="R81:S81"/>
    <mergeCell ref="T81:U81"/>
    <mergeCell ref="V80:W80"/>
    <mergeCell ref="X80:Y80"/>
    <mergeCell ref="Z80:AA80"/>
    <mergeCell ref="AB80:AC80"/>
    <mergeCell ref="AD80:AE80"/>
    <mergeCell ref="AF80:AG80"/>
    <mergeCell ref="B80:D80"/>
    <mergeCell ref="J80:K80"/>
    <mergeCell ref="L80:M80"/>
    <mergeCell ref="P80:Q80"/>
    <mergeCell ref="R80:S80"/>
    <mergeCell ref="T80:U80"/>
    <mergeCell ref="V79:W79"/>
    <mergeCell ref="X79:Y79"/>
    <mergeCell ref="Z79:AA79"/>
    <mergeCell ref="AB79:AC79"/>
    <mergeCell ref="AD79:AE79"/>
    <mergeCell ref="AF79:AG79"/>
    <mergeCell ref="B79:D79"/>
    <mergeCell ref="J79:K79"/>
    <mergeCell ref="L79:M79"/>
    <mergeCell ref="P79:Q79"/>
    <mergeCell ref="R79:S79"/>
    <mergeCell ref="T79:U79"/>
    <mergeCell ref="V78:W78"/>
    <mergeCell ref="X78:Y78"/>
    <mergeCell ref="Z78:AA78"/>
    <mergeCell ref="AB78:AC78"/>
    <mergeCell ref="AD78:AE78"/>
    <mergeCell ref="AF78:AG78"/>
    <mergeCell ref="B78:D78"/>
    <mergeCell ref="J78:K78"/>
    <mergeCell ref="L78:M78"/>
    <mergeCell ref="P78:Q78"/>
    <mergeCell ref="R78:S78"/>
    <mergeCell ref="T78:U78"/>
    <mergeCell ref="V77:W77"/>
    <mergeCell ref="X77:Y77"/>
    <mergeCell ref="Z77:AA77"/>
    <mergeCell ref="AB77:AC77"/>
    <mergeCell ref="AD77:AE77"/>
    <mergeCell ref="AF77:AG77"/>
    <mergeCell ref="B77:D77"/>
    <mergeCell ref="J77:K77"/>
    <mergeCell ref="L77:M77"/>
    <mergeCell ref="P77:Q77"/>
    <mergeCell ref="R77:S77"/>
    <mergeCell ref="T77:U77"/>
    <mergeCell ref="V76:W76"/>
    <mergeCell ref="X76:Y76"/>
    <mergeCell ref="Z76:AA76"/>
    <mergeCell ref="AB76:AC76"/>
    <mergeCell ref="AD76:AE76"/>
    <mergeCell ref="AF76:AG76"/>
    <mergeCell ref="B76:D76"/>
    <mergeCell ref="J76:K76"/>
    <mergeCell ref="L76:M76"/>
    <mergeCell ref="P76:Q76"/>
    <mergeCell ref="R76:S76"/>
    <mergeCell ref="T76:U76"/>
    <mergeCell ref="V75:W75"/>
    <mergeCell ref="X75:Y75"/>
    <mergeCell ref="Z75:AA75"/>
    <mergeCell ref="AB75:AC75"/>
    <mergeCell ref="AD75:AE75"/>
    <mergeCell ref="AF75:AG75"/>
    <mergeCell ref="B75:D75"/>
    <mergeCell ref="J75:K75"/>
    <mergeCell ref="L75:M75"/>
    <mergeCell ref="P75:Q75"/>
    <mergeCell ref="R75:S75"/>
    <mergeCell ref="T75:U75"/>
    <mergeCell ref="V74:W74"/>
    <mergeCell ref="X74:Y74"/>
    <mergeCell ref="Z74:AA74"/>
    <mergeCell ref="AB74:AC74"/>
    <mergeCell ref="AD74:AE74"/>
    <mergeCell ref="AF74:AG74"/>
    <mergeCell ref="B74:D74"/>
    <mergeCell ref="J74:K74"/>
    <mergeCell ref="L74:M74"/>
    <mergeCell ref="P74:Q74"/>
    <mergeCell ref="R74:S74"/>
    <mergeCell ref="T74:U74"/>
    <mergeCell ref="V73:W73"/>
    <mergeCell ref="X73:Y73"/>
    <mergeCell ref="Z73:AA73"/>
    <mergeCell ref="AB73:AC73"/>
    <mergeCell ref="AD73:AE73"/>
    <mergeCell ref="AF73:AG73"/>
    <mergeCell ref="B73:D73"/>
    <mergeCell ref="J73:K73"/>
    <mergeCell ref="L73:M73"/>
    <mergeCell ref="P73:Q73"/>
    <mergeCell ref="R73:S73"/>
    <mergeCell ref="T73:U73"/>
    <mergeCell ref="V72:W72"/>
    <mergeCell ref="X72:Y72"/>
    <mergeCell ref="Z72:AA72"/>
    <mergeCell ref="AB72:AC72"/>
    <mergeCell ref="AD72:AE72"/>
    <mergeCell ref="AF72:AG72"/>
    <mergeCell ref="B72:D72"/>
    <mergeCell ref="J72:K72"/>
    <mergeCell ref="L72:M72"/>
    <mergeCell ref="P72:Q72"/>
    <mergeCell ref="R72:S72"/>
    <mergeCell ref="T72:U72"/>
    <mergeCell ref="V71:W71"/>
    <mergeCell ref="X71:Y71"/>
    <mergeCell ref="Z71:AA71"/>
    <mergeCell ref="AB71:AC71"/>
    <mergeCell ref="AD71:AE71"/>
    <mergeCell ref="AF71:AG71"/>
    <mergeCell ref="B71:D71"/>
    <mergeCell ref="J71:K71"/>
    <mergeCell ref="L71:M71"/>
    <mergeCell ref="P71:Q71"/>
    <mergeCell ref="R71:S71"/>
    <mergeCell ref="T71:U71"/>
    <mergeCell ref="V70:W70"/>
    <mergeCell ref="X70:Y70"/>
    <mergeCell ref="Z70:AA70"/>
    <mergeCell ref="AB70:AC70"/>
    <mergeCell ref="AD70:AE70"/>
    <mergeCell ref="AF70:AG70"/>
    <mergeCell ref="B70:D70"/>
    <mergeCell ref="J70:K70"/>
    <mergeCell ref="L70:M70"/>
    <mergeCell ref="P70:Q70"/>
    <mergeCell ref="R70:S70"/>
    <mergeCell ref="T70:U70"/>
    <mergeCell ref="V69:W69"/>
    <mergeCell ref="X69:Y69"/>
    <mergeCell ref="Z69:AA69"/>
    <mergeCell ref="AB69:AC69"/>
    <mergeCell ref="AD69:AE69"/>
    <mergeCell ref="AF69:AG69"/>
    <mergeCell ref="B69:D69"/>
    <mergeCell ref="J69:K69"/>
    <mergeCell ref="L69:M69"/>
    <mergeCell ref="P69:Q69"/>
    <mergeCell ref="R69:S69"/>
    <mergeCell ref="T69:U69"/>
    <mergeCell ref="V68:W68"/>
    <mergeCell ref="X68:Y68"/>
    <mergeCell ref="Z68:AA68"/>
    <mergeCell ref="AB68:AC68"/>
    <mergeCell ref="AD68:AE68"/>
    <mergeCell ref="AF68:AG68"/>
    <mergeCell ref="B68:D68"/>
    <mergeCell ref="J68:K68"/>
    <mergeCell ref="L68:M68"/>
    <mergeCell ref="P68:Q68"/>
    <mergeCell ref="R68:S68"/>
    <mergeCell ref="T68:U68"/>
    <mergeCell ref="V67:W67"/>
    <mergeCell ref="X67:Y67"/>
    <mergeCell ref="Z67:AA67"/>
    <mergeCell ref="AB67:AC67"/>
    <mergeCell ref="AD67:AE67"/>
    <mergeCell ref="AF67:AG67"/>
    <mergeCell ref="B67:D67"/>
    <mergeCell ref="J67:K67"/>
    <mergeCell ref="L67:M67"/>
    <mergeCell ref="P67:Q67"/>
    <mergeCell ref="R67:S67"/>
    <mergeCell ref="T67:U67"/>
    <mergeCell ref="V66:W66"/>
    <mergeCell ref="X66:Y66"/>
    <mergeCell ref="Z66:AA66"/>
    <mergeCell ref="AB66:AC66"/>
    <mergeCell ref="AD66:AE66"/>
    <mergeCell ref="AF66:AG66"/>
    <mergeCell ref="B66:D66"/>
    <mergeCell ref="J66:K66"/>
    <mergeCell ref="L66:M66"/>
    <mergeCell ref="P66:Q66"/>
    <mergeCell ref="R66:S66"/>
    <mergeCell ref="T66:U66"/>
    <mergeCell ref="V65:W65"/>
    <mergeCell ref="X65:Y65"/>
    <mergeCell ref="Z65:AA65"/>
    <mergeCell ref="AB65:AC65"/>
    <mergeCell ref="AD65:AE65"/>
    <mergeCell ref="AF65:AG65"/>
    <mergeCell ref="B65:D65"/>
    <mergeCell ref="J65:K65"/>
    <mergeCell ref="L65:M65"/>
    <mergeCell ref="P65:Q65"/>
    <mergeCell ref="R65:S65"/>
    <mergeCell ref="T65:U65"/>
    <mergeCell ref="V64:W64"/>
    <mergeCell ref="X64:Y64"/>
    <mergeCell ref="Z64:AA64"/>
    <mergeCell ref="AB64:AC64"/>
    <mergeCell ref="AD64:AE64"/>
    <mergeCell ref="AF64:AG64"/>
    <mergeCell ref="B64:D64"/>
    <mergeCell ref="J64:K64"/>
    <mergeCell ref="L64:M64"/>
    <mergeCell ref="P64:Q64"/>
    <mergeCell ref="R64:S64"/>
    <mergeCell ref="T64:U64"/>
    <mergeCell ref="V63:W63"/>
    <mergeCell ref="X63:Y63"/>
    <mergeCell ref="Z63:AA63"/>
    <mergeCell ref="AB63:AC63"/>
    <mergeCell ref="AD63:AE63"/>
    <mergeCell ref="AF63:AG63"/>
    <mergeCell ref="B63:D63"/>
    <mergeCell ref="J63:K63"/>
    <mergeCell ref="L63:M63"/>
    <mergeCell ref="P63:Q63"/>
    <mergeCell ref="R63:S63"/>
    <mergeCell ref="T63:U63"/>
    <mergeCell ref="V62:W62"/>
    <mergeCell ref="X62:Y62"/>
    <mergeCell ref="Z62:AA62"/>
    <mergeCell ref="AB62:AC62"/>
    <mergeCell ref="AD62:AE62"/>
    <mergeCell ref="AF62:AG62"/>
    <mergeCell ref="B62:D62"/>
    <mergeCell ref="J62:K62"/>
    <mergeCell ref="L62:M62"/>
    <mergeCell ref="P62:Q62"/>
    <mergeCell ref="R62:S62"/>
    <mergeCell ref="T62:U62"/>
    <mergeCell ref="V61:W61"/>
    <mergeCell ref="X61:Y61"/>
    <mergeCell ref="Z61:AA61"/>
    <mergeCell ref="AB61:AC61"/>
    <mergeCell ref="AD61:AE61"/>
    <mergeCell ref="AF61:AG61"/>
    <mergeCell ref="B61:D61"/>
    <mergeCell ref="J61:K61"/>
    <mergeCell ref="L61:M61"/>
    <mergeCell ref="P61:Q61"/>
    <mergeCell ref="R61:S61"/>
    <mergeCell ref="T61:U61"/>
    <mergeCell ref="V60:W60"/>
    <mergeCell ref="X60:Y60"/>
    <mergeCell ref="Z60:AA60"/>
    <mergeCell ref="AB60:AC60"/>
    <mergeCell ref="AD60:AE60"/>
    <mergeCell ref="AF60:AG60"/>
    <mergeCell ref="B60:D60"/>
    <mergeCell ref="J60:K60"/>
    <mergeCell ref="L60:M60"/>
    <mergeCell ref="P60:Q60"/>
    <mergeCell ref="R60:S60"/>
    <mergeCell ref="T60:U60"/>
    <mergeCell ref="V59:W59"/>
    <mergeCell ref="X59:Y59"/>
    <mergeCell ref="Z59:AA59"/>
    <mergeCell ref="AB59:AC59"/>
    <mergeCell ref="AD59:AE59"/>
    <mergeCell ref="AF59:AG59"/>
    <mergeCell ref="B59:D59"/>
    <mergeCell ref="J59:K59"/>
    <mergeCell ref="L59:M59"/>
    <mergeCell ref="P59:Q59"/>
    <mergeCell ref="R59:S59"/>
    <mergeCell ref="T59:U59"/>
    <mergeCell ref="V58:W58"/>
    <mergeCell ref="X58:Y58"/>
    <mergeCell ref="Z58:AA58"/>
    <mergeCell ref="AB58:AC58"/>
    <mergeCell ref="AD58:AE58"/>
    <mergeCell ref="AF58:AG58"/>
    <mergeCell ref="B58:D58"/>
    <mergeCell ref="J58:K58"/>
    <mergeCell ref="L58:M58"/>
    <mergeCell ref="P58:Q58"/>
    <mergeCell ref="R58:S58"/>
    <mergeCell ref="T58:U58"/>
    <mergeCell ref="V57:W57"/>
    <mergeCell ref="X57:Y57"/>
    <mergeCell ref="Z57:AA57"/>
    <mergeCell ref="AB57:AC57"/>
    <mergeCell ref="AD57:AE57"/>
    <mergeCell ref="AF57:AG57"/>
    <mergeCell ref="B57:D57"/>
    <mergeCell ref="J57:K57"/>
    <mergeCell ref="L57:M57"/>
    <mergeCell ref="P57:Q57"/>
    <mergeCell ref="R57:S57"/>
    <mergeCell ref="T57:U57"/>
    <mergeCell ref="V56:W56"/>
    <mergeCell ref="X56:Y56"/>
    <mergeCell ref="Z56:AA56"/>
    <mergeCell ref="AB56:AC56"/>
    <mergeCell ref="AD56:AE56"/>
    <mergeCell ref="AF56:AG56"/>
    <mergeCell ref="B56:D56"/>
    <mergeCell ref="J56:K56"/>
    <mergeCell ref="L56:M56"/>
    <mergeCell ref="P56:Q56"/>
    <mergeCell ref="R56:S56"/>
    <mergeCell ref="T56:U56"/>
    <mergeCell ref="V55:W55"/>
    <mergeCell ref="X55:Y55"/>
    <mergeCell ref="Z55:AA55"/>
    <mergeCell ref="AB55:AC55"/>
    <mergeCell ref="AD55:AE55"/>
    <mergeCell ref="AF55:AG55"/>
    <mergeCell ref="B55:D55"/>
    <mergeCell ref="J55:K55"/>
    <mergeCell ref="L55:M55"/>
    <mergeCell ref="P55:Q55"/>
    <mergeCell ref="R55:S55"/>
    <mergeCell ref="T55:U55"/>
    <mergeCell ref="V54:W54"/>
    <mergeCell ref="X54:Y54"/>
    <mergeCell ref="Z54:AA54"/>
    <mergeCell ref="AB54:AC54"/>
    <mergeCell ref="AD54:AE54"/>
    <mergeCell ref="AF54:AG54"/>
    <mergeCell ref="B54:D54"/>
    <mergeCell ref="J54:K54"/>
    <mergeCell ref="L54:M54"/>
    <mergeCell ref="P54:Q54"/>
    <mergeCell ref="R54:S54"/>
    <mergeCell ref="T54:U54"/>
    <mergeCell ref="X52:Y52"/>
    <mergeCell ref="Z52:AA52"/>
    <mergeCell ref="AB52:AC52"/>
    <mergeCell ref="AD52:AE52"/>
    <mergeCell ref="AF52:AG52"/>
    <mergeCell ref="AJ52:AJ53"/>
    <mergeCell ref="L52:M52"/>
    <mergeCell ref="O52:O53"/>
    <mergeCell ref="P52:Q52"/>
    <mergeCell ref="R52:S52"/>
    <mergeCell ref="T52:U52"/>
    <mergeCell ref="V52:W52"/>
    <mergeCell ref="E52:E53"/>
    <mergeCell ref="F52:F53"/>
    <mergeCell ref="H52:H53"/>
    <mergeCell ref="I52:I53"/>
    <mergeCell ref="J52:J53"/>
    <mergeCell ref="K52:K53"/>
    <mergeCell ref="A50:AM50"/>
    <mergeCell ref="A51:A53"/>
    <mergeCell ref="B51:D51"/>
    <mergeCell ref="J51:K51"/>
    <mergeCell ref="L51:M51"/>
    <mergeCell ref="P51:AG51"/>
    <mergeCell ref="AH51:AI51"/>
    <mergeCell ref="AL51:AL53"/>
    <mergeCell ref="AM51:AM53"/>
    <mergeCell ref="B52:D53"/>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V6:W6"/>
    <mergeCell ref="X6:Y6"/>
    <mergeCell ref="Z6:AA6"/>
    <mergeCell ref="AB6:AC6"/>
    <mergeCell ref="AD6:AE6"/>
    <mergeCell ref="AF6:AG6"/>
    <mergeCell ref="B6:D6"/>
    <mergeCell ref="J6:K6"/>
    <mergeCell ref="L6:M6"/>
    <mergeCell ref="P6:Q6"/>
    <mergeCell ref="R6:S6"/>
    <mergeCell ref="T6:U6"/>
    <mergeCell ref="V5:W5"/>
    <mergeCell ref="X5:Y5"/>
    <mergeCell ref="Z5:AA5"/>
    <mergeCell ref="AB5:AC5"/>
    <mergeCell ref="AD5:AE5"/>
    <mergeCell ref="AF5:AG5"/>
    <mergeCell ref="B5:D5"/>
    <mergeCell ref="J5:K5"/>
    <mergeCell ref="L5:M5"/>
    <mergeCell ref="P5:Q5"/>
    <mergeCell ref="R5:S5"/>
    <mergeCell ref="T5:U5"/>
    <mergeCell ref="X3:Y3"/>
    <mergeCell ref="Z3:AA3"/>
    <mergeCell ref="AB3:AC3"/>
    <mergeCell ref="AD3:AE3"/>
    <mergeCell ref="AF3:AG3"/>
    <mergeCell ref="AJ3:AJ4"/>
    <mergeCell ref="L3:M3"/>
    <mergeCell ref="O3:O4"/>
    <mergeCell ref="P3:Q3"/>
    <mergeCell ref="R3:S3"/>
    <mergeCell ref="T3:U3"/>
    <mergeCell ref="V3:W3"/>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s>
  <conditionalFormatting sqref="H5:I49 H54:I104">
    <cfRule type="expression" dxfId="1358" priority="35">
      <formula>"""Cumple"" o ""No cumple"""</formula>
    </cfRule>
  </conditionalFormatting>
  <conditionalFormatting sqref="I5:I49 I54:I104">
    <cfRule type="expression" dxfId="1357" priority="33">
      <formula>$I5="No cumple"</formula>
    </cfRule>
    <cfRule type="expression" dxfId="1356" priority="34">
      <formula>$I5="Cumple"</formula>
    </cfRule>
  </conditionalFormatting>
  <conditionalFormatting sqref="H5:H49 H54:H104">
    <cfRule type="expression" dxfId="1355" priority="31">
      <formula>$H5="No cumple"</formula>
    </cfRule>
    <cfRule type="expression" dxfId="1354" priority="32">
      <formula>$H5="Cumple"</formula>
    </cfRule>
  </conditionalFormatting>
  <conditionalFormatting sqref="L5:L6">
    <cfRule type="cellIs" dxfId="1353" priority="29" operator="lessThan">
      <formula>$L$4</formula>
    </cfRule>
    <cfRule type="cellIs" dxfId="1352" priority="30" operator="greaterThanOrEqual">
      <formula>$L$4</formula>
    </cfRule>
  </conditionalFormatting>
  <conditionalFormatting sqref="J5:K49 J54:K104">
    <cfRule type="cellIs" dxfId="1351" priority="27" operator="notBetween">
      <formula>$J$3</formula>
      <formula>$K$3</formula>
    </cfRule>
    <cfRule type="cellIs" dxfId="1350" priority="28" operator="between">
      <formula>$J$3</formula>
      <formula>$K$3</formula>
    </cfRule>
  </conditionalFormatting>
  <conditionalFormatting sqref="P5:Q49 P54:Q104">
    <cfRule type="cellIs" dxfId="1349" priority="25" operator="notBetween">
      <formula>$P$4</formula>
      <formula>$Q$4</formula>
    </cfRule>
    <cfRule type="cellIs" dxfId="1348" priority="26" operator="between">
      <formula>$P$4</formula>
      <formula>$Q$4</formula>
    </cfRule>
  </conditionalFormatting>
  <conditionalFormatting sqref="R5:S49 R54:S104">
    <cfRule type="cellIs" dxfId="1347" priority="23" operator="notBetween">
      <formula>$R$4</formula>
      <formula>$S$4</formula>
    </cfRule>
    <cfRule type="cellIs" dxfId="1346" priority="24" operator="between">
      <formula>$R$4</formula>
      <formula>$S$4</formula>
    </cfRule>
  </conditionalFormatting>
  <conditionalFormatting sqref="T5:U49 T54:U104">
    <cfRule type="cellIs" dxfId="1345" priority="21" operator="notBetween">
      <formula>$T$4</formula>
      <formula>$U$4</formula>
    </cfRule>
    <cfRule type="cellIs" dxfId="1344" priority="22" operator="between">
      <formula>$T$4</formula>
      <formula>$U$4</formula>
    </cfRule>
  </conditionalFormatting>
  <conditionalFormatting sqref="V5:W49 V54:W104">
    <cfRule type="cellIs" dxfId="1343" priority="19" operator="notBetween">
      <formula>$V$4</formula>
      <formula>$W$4</formula>
    </cfRule>
    <cfRule type="cellIs" dxfId="1342" priority="20" operator="between">
      <formula>$V$4</formula>
      <formula>$W$4</formula>
    </cfRule>
  </conditionalFormatting>
  <conditionalFormatting sqref="X5:Y49 X54:Y104">
    <cfRule type="cellIs" dxfId="1341" priority="17" operator="notBetween">
      <formula>$X$4</formula>
      <formula>$Y$4</formula>
    </cfRule>
    <cfRule type="cellIs" dxfId="1340" priority="18" operator="between">
      <formula>$X$4</formula>
      <formula>$Y$4</formula>
    </cfRule>
  </conditionalFormatting>
  <conditionalFormatting sqref="Z5:AG49 Z54:AG104">
    <cfRule type="cellIs" dxfId="1339" priority="15" operator="notBetween">
      <formula>$Z$4</formula>
      <formula>$AA$4</formula>
    </cfRule>
    <cfRule type="cellIs" dxfId="1338" priority="16" operator="between">
      <formula>$Z$4</formula>
      <formula>$AA$4</formula>
    </cfRule>
  </conditionalFormatting>
  <conditionalFormatting sqref="AK5:AK49 AK54:AK104">
    <cfRule type="cellIs" dxfId="1337" priority="13" operator="lessThanOrEqual">
      <formula>$AK$4</formula>
    </cfRule>
    <cfRule type="cellIs" dxfId="1336" priority="14" operator="greaterThan">
      <formula>$AK$4</formula>
    </cfRule>
  </conditionalFormatting>
  <conditionalFormatting sqref="L7:L49 L54:L104">
    <cfRule type="cellIs" dxfId="1335" priority="11" operator="lessThan">
      <formula>$L$4</formula>
    </cfRule>
    <cfRule type="cellIs" dxfId="1334" priority="12" operator="greaterThanOrEqual">
      <formula>$L$4</formula>
    </cfRule>
  </conditionalFormatting>
  <conditionalFormatting sqref="G5:G49">
    <cfRule type="cellIs" dxfId="1333" priority="9" operator="lessThan">
      <formula>$G$4</formula>
    </cfRule>
    <cfRule type="cellIs" dxfId="1332" priority="10" operator="greaterThanOrEqual">
      <formula>$G$4</formula>
    </cfRule>
  </conditionalFormatting>
  <conditionalFormatting sqref="AH5:AI49 AH54:AI104">
    <cfRule type="cellIs" dxfId="1331" priority="7" operator="greaterThan">
      <formula>$AH$4</formula>
    </cfRule>
    <cfRule type="cellIs" dxfId="1330" priority="8" operator="lessThanOrEqual">
      <formula>$AH$4</formula>
    </cfRule>
  </conditionalFormatting>
  <conditionalFormatting sqref="AI5:AI49 AI54:AI104">
    <cfRule type="cellIs" dxfId="1329" priority="5" operator="greaterThan">
      <formula>$AI$4</formula>
    </cfRule>
    <cfRule type="cellIs" dxfId="1328" priority="6" operator="lessThanOrEqual">
      <formula>$AI$4</formula>
    </cfRule>
  </conditionalFormatting>
  <conditionalFormatting sqref="AJ5:AJ49 AJ54:AJ104">
    <cfRule type="expression" dxfId="1327" priority="3">
      <formula>$AJ5="No cumple"</formula>
    </cfRule>
    <cfRule type="expression" dxfId="1326" priority="4">
      <formula>$AJ5="Cumple"</formula>
    </cfRule>
  </conditionalFormatting>
  <conditionalFormatting sqref="G54:G104">
    <cfRule type="cellIs" dxfId="1325" priority="1" operator="lessThan">
      <formula>$G$53</formula>
    </cfRule>
    <cfRule type="cellIs" dxfId="1324" priority="2" operator="greaterThanOrEqual">
      <formula>$G$53</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 B52:D53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S49"/>
  <sheetViews>
    <sheetView zoomScaleNormal="100" workbookViewId="0">
      <selection activeCell="A50" sqref="A50:XFD100"/>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247</v>
      </c>
      <c r="C3" s="99"/>
      <c r="D3" s="100"/>
      <c r="E3" s="118" t="s">
        <v>221</v>
      </c>
      <c r="F3" s="118" t="str">
        <f>VLOOKUP(B3,ESPECIFICACIONES[],2,FALSE)</f>
        <v>PEBD</v>
      </c>
      <c r="G3" s="74" t="str">
        <f>VLOOKUP(B3,ESPECIFICACIONES[],3,FALSE)</f>
        <v>No menor a 500 ml</v>
      </c>
      <c r="H3" s="107" t="str">
        <f>VLOOKUP(B3,ESPECIFICACIONES[],5,FALSE)</f>
        <v>El contenido y el envase primario no presenta huellas de coloración</v>
      </c>
      <c r="I3" s="107" t="str">
        <f>VLOOKUP(B3,ESPECIFICACIONES[],4,FALSE)</f>
        <v>Solución límpida y transparente</v>
      </c>
      <c r="J3" s="120">
        <f>VLOOKUP(B3,ESPECIFICACIONES[],6,FALSE)</f>
        <v>4.5</v>
      </c>
      <c r="K3" s="120">
        <f>VLOOKUP(B3,ESPECIFICACIONES[],7,FALSE)</f>
        <v>7</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Manitol</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Nomás de 2,5 UE/g</v>
      </c>
      <c r="AL3" s="95"/>
      <c r="AM3" s="97"/>
    </row>
    <row r="4" spans="1:45" s="49" customFormat="1" ht="27" customHeight="1" x14ac:dyDescent="0.25">
      <c r="A4" s="87"/>
      <c r="B4" s="101"/>
      <c r="C4" s="102"/>
      <c r="D4" s="103"/>
      <c r="E4" s="119"/>
      <c r="F4" s="119"/>
      <c r="G4" s="62">
        <v>500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Solución de Manitol al 20%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Solución de Manitol al 20%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Solución de Manitol al 20%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Solución de Manitol al 20%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Solución de Manitol al 20%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Solución de Manitol al 20%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Solución de Manitol al 20%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Solución de Manitol al 20%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Solución de Manitol al 20%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Solución de Manitol al 20%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Solución de Manitol al 20%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Solución de Manitol al 20%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Solución de Manitol al 20%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Solución de Manitol al 20%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Solución de Manitol al 20%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Solución de Manitol al 20%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Solución de Manitol al 20%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Solución de Manitol al 20%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Solución de Manitol al 20%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Solución de Manitol al 20%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Solución de Manitol al 20%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Solución de Manitol al 20%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Solución de Manitol al 20%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Solución de Manitol al 20%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Solución de Manitol al 20%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Solución de Manitol al 20%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Solución de Manitol al 20%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Solución de Manitol al 20%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Solución de Manitol al 20%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Solución de Manitol al 20%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Solución de Manitol al 20%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Solución de Manitol al 20%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Solución de Manitol al 20%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Solución de Manitol al 20%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Solución de Manitol al 20%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Solución de Manitol al 20%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Solución de Manitol al 20%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Solución de Manitol al 20%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Solución de Manitol al 20%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Solución de Manitol al 20%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Solución de Manitol al 20%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Solución de Manitol al 20%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Solución de Manitol al 20%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Solución de Manitol al 20%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Solución de Manitol al 20%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323" priority="35">
      <formula>"""Cumple"" o ""No cumple"""</formula>
    </cfRule>
  </conditionalFormatting>
  <conditionalFormatting sqref="I5:I49">
    <cfRule type="expression" dxfId="1322" priority="33">
      <formula>$I5="No cumple"</formula>
    </cfRule>
    <cfRule type="expression" dxfId="1321" priority="34">
      <formula>$I5="Cumple"</formula>
    </cfRule>
  </conditionalFormatting>
  <conditionalFormatting sqref="H5:H49">
    <cfRule type="expression" dxfId="1320" priority="31">
      <formula>$H5="No cumple"</formula>
    </cfRule>
    <cfRule type="expression" dxfId="1319" priority="32">
      <formula>$H5="Cumple"</formula>
    </cfRule>
  </conditionalFormatting>
  <conditionalFormatting sqref="L5:L6">
    <cfRule type="cellIs" dxfId="1318" priority="29" operator="lessThan">
      <formula>$L$4</formula>
    </cfRule>
    <cfRule type="cellIs" dxfId="1317" priority="30" operator="greaterThanOrEqual">
      <formula>$L$4</formula>
    </cfRule>
  </conditionalFormatting>
  <conditionalFormatting sqref="J5:K49">
    <cfRule type="cellIs" dxfId="1316" priority="27" operator="notBetween">
      <formula>$J$3</formula>
      <formula>$K$3</formula>
    </cfRule>
    <cfRule type="cellIs" dxfId="1315" priority="28" operator="between">
      <formula>$J$3</formula>
      <formula>$K$3</formula>
    </cfRule>
  </conditionalFormatting>
  <conditionalFormatting sqref="P5:Q49">
    <cfRule type="cellIs" dxfId="1314" priority="25" operator="notBetween">
      <formula>$P$4</formula>
      <formula>$Q$4</formula>
    </cfRule>
    <cfRule type="cellIs" dxfId="1313" priority="26" operator="between">
      <formula>$P$4</formula>
      <formula>$Q$4</formula>
    </cfRule>
  </conditionalFormatting>
  <conditionalFormatting sqref="R5:S49">
    <cfRule type="cellIs" dxfId="1312" priority="23" operator="notBetween">
      <formula>$R$4</formula>
      <formula>$S$4</formula>
    </cfRule>
    <cfRule type="cellIs" dxfId="1311" priority="24" operator="between">
      <formula>$R$4</formula>
      <formula>$S$4</formula>
    </cfRule>
  </conditionalFormatting>
  <conditionalFormatting sqref="T5:U49">
    <cfRule type="cellIs" dxfId="1310" priority="21" operator="notBetween">
      <formula>$T$4</formula>
      <formula>$U$4</formula>
    </cfRule>
    <cfRule type="cellIs" dxfId="1309" priority="22" operator="between">
      <formula>$T$4</formula>
      <formula>$U$4</formula>
    </cfRule>
  </conditionalFormatting>
  <conditionalFormatting sqref="V5:W49">
    <cfRule type="cellIs" dxfId="1308" priority="19" operator="notBetween">
      <formula>$V$4</formula>
      <formula>$W$4</formula>
    </cfRule>
    <cfRule type="cellIs" dxfId="1307" priority="20" operator="between">
      <formula>$V$4</formula>
      <formula>$W$4</formula>
    </cfRule>
  </conditionalFormatting>
  <conditionalFormatting sqref="X5:Y49">
    <cfRule type="cellIs" dxfId="1306" priority="17" operator="notBetween">
      <formula>$X$4</formula>
      <formula>$Y$4</formula>
    </cfRule>
    <cfRule type="cellIs" dxfId="1305" priority="18" operator="between">
      <formula>$X$4</formula>
      <formula>$Y$4</formula>
    </cfRule>
  </conditionalFormatting>
  <conditionalFormatting sqref="Z5:AG49">
    <cfRule type="cellIs" dxfId="1304" priority="15" operator="notBetween">
      <formula>$Z$4</formula>
      <formula>$AA$4</formula>
    </cfRule>
    <cfRule type="cellIs" dxfId="1303" priority="16" operator="between">
      <formula>$Z$4</formula>
      <formula>$AA$4</formula>
    </cfRule>
  </conditionalFormatting>
  <conditionalFormatting sqref="AK5:AK49">
    <cfRule type="cellIs" dxfId="1302" priority="13" operator="lessThanOrEqual">
      <formula>$AK$4</formula>
    </cfRule>
    <cfRule type="cellIs" dxfId="1301" priority="14" operator="greaterThan">
      <formula>$AK$4</formula>
    </cfRule>
  </conditionalFormatting>
  <conditionalFormatting sqref="L7:L49">
    <cfRule type="cellIs" dxfId="1300" priority="11" operator="lessThan">
      <formula>$L$4</formula>
    </cfRule>
    <cfRule type="cellIs" dxfId="1299" priority="12" operator="greaterThanOrEqual">
      <formula>$L$4</formula>
    </cfRule>
  </conditionalFormatting>
  <conditionalFormatting sqref="G5:G49">
    <cfRule type="cellIs" dxfId="1298" priority="9" operator="lessThan">
      <formula>$G$4</formula>
    </cfRule>
    <cfRule type="cellIs" dxfId="1297" priority="10" operator="greaterThanOrEqual">
      <formula>$G$4</formula>
    </cfRule>
  </conditionalFormatting>
  <conditionalFormatting sqref="AH5:AI49">
    <cfRule type="cellIs" dxfId="1296" priority="7" operator="greaterThan">
      <formula>$AH$4</formula>
    </cfRule>
    <cfRule type="cellIs" dxfId="1295" priority="8" operator="lessThanOrEqual">
      <formula>$AH$4</formula>
    </cfRule>
  </conditionalFormatting>
  <conditionalFormatting sqref="AI5:AI49">
    <cfRule type="cellIs" dxfId="1294" priority="5" operator="greaterThan">
      <formula>$AI$4</formula>
    </cfRule>
    <cfRule type="cellIs" dxfId="1293" priority="6" operator="lessThanOrEqual">
      <formula>$AI$4</formula>
    </cfRule>
  </conditionalFormatting>
  <conditionalFormatting sqref="AJ5:AJ49">
    <cfRule type="expression" dxfId="1292" priority="3">
      <formula>$AJ5="No cumple"</formula>
    </cfRule>
    <cfRule type="expression" dxfId="1291"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S49"/>
  <sheetViews>
    <sheetView zoomScaleNormal="100" workbookViewId="0">
      <selection activeCell="E53" sqref="E53"/>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248</v>
      </c>
      <c r="C3" s="99"/>
      <c r="D3" s="100"/>
      <c r="E3" s="118" t="s">
        <v>221</v>
      </c>
      <c r="F3" s="118" t="str">
        <f>VLOOKUP(B3,ESPECIFICACIONES[],2,FALSE)</f>
        <v>PEBD</v>
      </c>
      <c r="G3" s="74" t="str">
        <f>VLOOKUP(B3,ESPECIFICACIONES[],3,FALSE)</f>
        <v>No menor a 1000 ml</v>
      </c>
      <c r="H3" s="107" t="str">
        <f>VLOOKUP(B3,ESPECIFICACIONES[],5,FALSE)</f>
        <v>El contenido y el envase primario no presenta huellas de coloración</v>
      </c>
      <c r="I3" s="107" t="str">
        <f>VLOOKUP(B3,ESPECIFICACIONES[],4,FALSE)</f>
        <v>Solución límpida y transparente</v>
      </c>
      <c r="J3" s="120">
        <f>VLOOKUP(B3,ESPECIFICACIONES[],6,FALSE)</f>
        <v>5</v>
      </c>
      <c r="K3" s="120">
        <f>VLOOKUP(B3,ESPECIFICACIONES[],7,FALSE)</f>
        <v>6.5</v>
      </c>
      <c r="L3" s="109" t="str">
        <f>VLOOKUP(B3,ESPECIFICACIONES[],8,FALSE)</f>
        <v>ms/cm</v>
      </c>
      <c r="M3" s="110">
        <f>VLOOKUP(B3,ESPECIFICACIONES[],9,FALSE)</f>
        <v>0</v>
      </c>
      <c r="N3" s="63">
        <f>VLOOKUP(B3,ESPECIFICACIONES[],9,FALSE)</f>
        <v>0</v>
      </c>
      <c r="O3" s="107" t="str">
        <f>VLOOKUP(B3,ESPECIFICACIONES[],11,FALSE)</f>
        <v>NA</v>
      </c>
      <c r="P3" s="104" t="str">
        <f>VLOOKUP(B3,ESPECIFICACIONES[],12,FALSE)</f>
        <v>% Cloruros totales</v>
      </c>
      <c r="Q3" s="104"/>
      <c r="R3" s="104" t="str">
        <f>VLOOKUP(B3,ESPECIFICACIONES[],15,FALSE)</f>
        <v>% Cloruro de calcio</v>
      </c>
      <c r="S3" s="104"/>
      <c r="T3" s="104" t="str">
        <f>VLOOKUP(B3,ESPECIFICACIONES[],18,FALSE)</f>
        <v>% Cloruro de magnesio</v>
      </c>
      <c r="U3" s="104" t="str">
        <f>VLOOKUP(B3,ESPECIFICACIONES[],21,FALSE)</f>
        <v>% Lactato</v>
      </c>
      <c r="V3" s="104" t="str">
        <f>VLOOKUP(B3,ESPECIFICACIONES[],21,FALSE)</f>
        <v>% Lactato</v>
      </c>
      <c r="W3" s="104" t="str">
        <f>VLOOKUP(B3,ESPECIFICACIONES[],24,FALSE)</f>
        <v>% Sodio</v>
      </c>
      <c r="X3" s="104" t="str">
        <f>VLOOKUP(B3,ESPECIFICACIONES[],24,FALSE)</f>
        <v>% Sodio</v>
      </c>
      <c r="Y3" s="104"/>
      <c r="Z3" s="104" t="str">
        <f>VLOOKUP(B3,ESPECIFICACIONES[],27,FALSE)</f>
        <v>% Glucosa</v>
      </c>
      <c r="AA3" s="104" t="str">
        <f>VLOOKUP(B3,ESPECIFICACIONES[],30,FALSE)</f>
        <v>% Cloruro de sodio</v>
      </c>
      <c r="AB3" s="105" t="str">
        <f>VLOOKUP(B3,ESPECIFICACIONES[],30,FALSE)</f>
        <v>% Cloruro de sodio</v>
      </c>
      <c r="AC3" s="106"/>
      <c r="AD3" s="105" t="str">
        <f>VLOOKUP(B3,ESPECIFICACIONES[],33,FALSE)</f>
        <v>% Lactato de sodio</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0,25 UE/ml</v>
      </c>
      <c r="AL3" s="95"/>
      <c r="AM3" s="97"/>
    </row>
    <row r="4" spans="1:45" s="49" customFormat="1" ht="27" customHeight="1" x14ac:dyDescent="0.25">
      <c r="A4" s="87"/>
      <c r="B4" s="101"/>
      <c r="C4" s="102"/>
      <c r="D4" s="103"/>
      <c r="E4" s="119"/>
      <c r="F4" s="119"/>
      <c r="G4" s="62">
        <v>1000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f>VLOOKUP(B3,ESPECIFICACIONES[],16,FALSE)</f>
        <v>0.95</v>
      </c>
      <c r="S4" s="52">
        <f>VLOOKUP(B3,ESPECIFICACIONES[],17,FALSE)</f>
        <v>1.05</v>
      </c>
      <c r="T4" s="52">
        <f>VLOOKUP(B3,ESPECIFICACIONES[],19,FALSE)</f>
        <v>0.95</v>
      </c>
      <c r="U4" s="52">
        <f>VLOOKUP(B3,ESPECIFICACIONES[],20,FALSE)</f>
        <v>1.05</v>
      </c>
      <c r="V4" s="52">
        <f>VLOOKUP(B3,ESPECIFICACIONES[],22,FALSE)</f>
        <v>0.95</v>
      </c>
      <c r="W4" s="52">
        <f>VLOOKUP(B3,ESPECIFICACIONES[],23,FALSE)</f>
        <v>1.05</v>
      </c>
      <c r="X4" s="52">
        <f>VLOOKUP(B3,ESPECIFICACIONES[],25,FALSE)</f>
        <v>0.95</v>
      </c>
      <c r="Y4" s="52">
        <f>VLOOKUP(B3,ESPECIFICACIONES[],26,FALSE)</f>
        <v>1.05</v>
      </c>
      <c r="Z4" s="52">
        <f>VLOOKUP(B3,ESPECIFICACIONES[],28,FALSE)</f>
        <v>0.95</v>
      </c>
      <c r="AA4" s="52">
        <f>VLOOKUP(B3,ESPECIFICACIONES[],29,FALSE)</f>
        <v>1.05</v>
      </c>
      <c r="AB4" s="52">
        <f>VLOOKUP(B3,ESPECIFICACIONES[],31,FALSE)</f>
        <v>0.95</v>
      </c>
      <c r="AC4" s="52">
        <f>VLOOKUP(B3,ESPECIFICACIONES[],32,FALSE)</f>
        <v>1.05</v>
      </c>
      <c r="AD4" s="52">
        <f>VLOOKUP(B3,ESPECIFICACIONES[],34,FALSE)</f>
        <v>0.95</v>
      </c>
      <c r="AE4" s="52">
        <f>VLOOKUP(B3,ESPECIFICACIONES[],35,FALSE)</f>
        <v>1.05</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9" t="str">
        <f>VLOOKUP(B3,ESPECIFICACIONES[],1,FALSE)</f>
        <v>Solución para Diálisis Peritoneal con glucosa al 1.5% Diálisis I</v>
      </c>
      <c r="C5" s="129"/>
      <c r="D5" s="129"/>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30" t="str">
        <f>VLOOKUP(B3,ESPECIFICACIONES[],1,FALSE)</f>
        <v>Solución para Diálisis Peritoneal con glucosa al 1.5% Diálisis I</v>
      </c>
      <c r="C6" s="131"/>
      <c r="D6" s="132"/>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30" t="str">
        <f>VLOOKUP(B3,ESPECIFICACIONES[],1,FALSE)</f>
        <v>Solución para Diálisis Peritoneal con glucosa al 1.5% Diálisis I</v>
      </c>
      <c r="C7" s="131"/>
      <c r="D7" s="132"/>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30" t="str">
        <f>VLOOKUP(B3,ESPECIFICACIONES[],1,FALSE)</f>
        <v>Solución para Diálisis Peritoneal con glucosa al 1.5% Diálisis I</v>
      </c>
      <c r="C8" s="131"/>
      <c r="D8" s="132"/>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30" t="str">
        <f>VLOOKUP(B3,ESPECIFICACIONES[],1,FALSE)</f>
        <v>Solución para Diálisis Peritoneal con glucosa al 1.5% Diálisis I</v>
      </c>
      <c r="C9" s="131"/>
      <c r="D9" s="132"/>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30" t="str">
        <f>VLOOKUP(B3,ESPECIFICACIONES[],1,FALSE)</f>
        <v>Solución para Diálisis Peritoneal con glucosa al 1.5% Diálisis I</v>
      </c>
      <c r="C10" s="131"/>
      <c r="D10" s="132"/>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30" t="str">
        <f>VLOOKUP(B8,ESPECIFICACIONES[],1,FALSE)</f>
        <v>Solución para Diálisis Peritoneal con glucosa al 1.5% Diálisis I</v>
      </c>
      <c r="C11" s="131"/>
      <c r="D11" s="132"/>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30" t="str">
        <f>VLOOKUP(B9,ESPECIFICACIONES[],1,FALSE)</f>
        <v>Solución para Diálisis Peritoneal con glucosa al 1.5% Diálisis I</v>
      </c>
      <c r="C12" s="131"/>
      <c r="D12" s="132"/>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30" t="str">
        <f>VLOOKUP(B10,ESPECIFICACIONES[],1,FALSE)</f>
        <v>Solución para Diálisis Peritoneal con glucosa al 1.5% Diálisis I</v>
      </c>
      <c r="C13" s="131"/>
      <c r="D13" s="132"/>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30" t="str">
        <f>VLOOKUP(B11,ESPECIFICACIONES[],1,FALSE)</f>
        <v>Solución para Diálisis Peritoneal con glucosa al 1.5% Diálisis I</v>
      </c>
      <c r="C14" s="131"/>
      <c r="D14" s="132"/>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33" t="str">
        <f>VLOOKUP(B12,ESPECIFICACIONES[],1,FALSE)</f>
        <v>Solución para Diálisis Peritoneal con glucosa al 1.5% Diálisis I</v>
      </c>
      <c r="C15" s="134"/>
      <c r="D15" s="135"/>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30" t="str">
        <f>VLOOKUP(B13,ESPECIFICACIONES[],1,FALSE)</f>
        <v>Solución para Diálisis Peritoneal con glucosa al 1.5% Diálisis I</v>
      </c>
      <c r="C16" s="131"/>
      <c r="D16" s="132"/>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30" t="str">
        <f>VLOOKUP(B14,ESPECIFICACIONES[],1,FALSE)</f>
        <v>Solución para Diálisis Peritoneal con glucosa al 1.5% Diálisis I</v>
      </c>
      <c r="C17" s="131"/>
      <c r="D17" s="132"/>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30" t="str">
        <f>VLOOKUP(B15,ESPECIFICACIONES[],1,FALSE)</f>
        <v>Solución para Diálisis Peritoneal con glucosa al 1.5% Diálisis I</v>
      </c>
      <c r="C18" s="131"/>
      <c r="D18" s="132"/>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30" t="str">
        <f>VLOOKUP(B16,ESPECIFICACIONES[],1,FALSE)</f>
        <v>Solución para Diálisis Peritoneal con glucosa al 1.5% Diálisis I</v>
      </c>
      <c r="C19" s="131"/>
      <c r="D19" s="132"/>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30" t="str">
        <f>VLOOKUP(B17,ESPECIFICACIONES[],1,FALSE)</f>
        <v>Solución para Diálisis Peritoneal con glucosa al 1.5% Diálisis I</v>
      </c>
      <c r="C20" s="131"/>
      <c r="D20" s="132"/>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30" t="str">
        <f>VLOOKUP(B18,ESPECIFICACIONES[],1,FALSE)</f>
        <v>Solución para Diálisis Peritoneal con glucosa al 1.5% Diálisis I</v>
      </c>
      <c r="C21" s="131"/>
      <c r="D21" s="132"/>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30" t="str">
        <f>VLOOKUP(B19,ESPECIFICACIONES[],1,FALSE)</f>
        <v>Solución para Diálisis Peritoneal con glucosa al 1.5% Diálisis I</v>
      </c>
      <c r="C22" s="131"/>
      <c r="D22" s="132"/>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30" t="str">
        <f>VLOOKUP(B20,ESPECIFICACIONES[],1,FALSE)</f>
        <v>Solución para Diálisis Peritoneal con glucosa al 1.5% Diálisis I</v>
      </c>
      <c r="C23" s="131"/>
      <c r="D23" s="132"/>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30" t="str">
        <f>VLOOKUP(B21,ESPECIFICACIONES[],1,FALSE)</f>
        <v>Solución para Diálisis Peritoneal con glucosa al 1.5% Diálisis I</v>
      </c>
      <c r="C24" s="131"/>
      <c r="D24" s="132"/>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30" t="str">
        <f>VLOOKUP(B22,ESPECIFICACIONES[],1,FALSE)</f>
        <v>Solución para Diálisis Peritoneal con glucosa al 1.5% Diálisis I</v>
      </c>
      <c r="C25" s="131"/>
      <c r="D25" s="132"/>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30" t="str">
        <f>VLOOKUP(B23,ESPECIFICACIONES[],1,FALSE)</f>
        <v>Solución para Diálisis Peritoneal con glucosa al 1.5% Diálisis I</v>
      </c>
      <c r="C26" s="131"/>
      <c r="D26" s="132"/>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30" t="str">
        <f>VLOOKUP(B24,ESPECIFICACIONES[],1,FALSE)</f>
        <v>Solución para Diálisis Peritoneal con glucosa al 1.5% Diálisis I</v>
      </c>
      <c r="C27" s="131"/>
      <c r="D27" s="132"/>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30" t="str">
        <f>VLOOKUP(B25,ESPECIFICACIONES[],1,FALSE)</f>
        <v>Solución para Diálisis Peritoneal con glucosa al 1.5% Diálisis I</v>
      </c>
      <c r="C28" s="131"/>
      <c r="D28" s="132"/>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30" t="str">
        <f>VLOOKUP(B26,ESPECIFICACIONES[],1,FALSE)</f>
        <v>Solución para Diálisis Peritoneal con glucosa al 1.5% Diálisis I</v>
      </c>
      <c r="C29" s="131"/>
      <c r="D29" s="132"/>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30" t="str">
        <f>VLOOKUP(B27,ESPECIFICACIONES[],1,FALSE)</f>
        <v>Solución para Diálisis Peritoneal con glucosa al 1.5% Diálisis I</v>
      </c>
      <c r="C30" s="131"/>
      <c r="D30" s="132"/>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30" t="str">
        <f>VLOOKUP(B28,ESPECIFICACIONES[],1,FALSE)</f>
        <v>Solución para Diálisis Peritoneal con glucosa al 1.5% Diálisis I</v>
      </c>
      <c r="C31" s="131"/>
      <c r="D31" s="132"/>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30" t="str">
        <f>VLOOKUP(B29,ESPECIFICACIONES[],1,FALSE)</f>
        <v>Solución para Diálisis Peritoneal con glucosa al 1.5% Diálisis I</v>
      </c>
      <c r="C32" s="131"/>
      <c r="D32" s="132"/>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30" t="str">
        <f>VLOOKUP(B30,ESPECIFICACIONES[],1,FALSE)</f>
        <v>Solución para Diálisis Peritoneal con glucosa al 1.5% Diálisis I</v>
      </c>
      <c r="C33" s="131"/>
      <c r="D33" s="132"/>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30" t="str">
        <f>VLOOKUP(B31,ESPECIFICACIONES[],1,FALSE)</f>
        <v>Solución para Diálisis Peritoneal con glucosa al 1.5% Diálisis I</v>
      </c>
      <c r="C34" s="131"/>
      <c r="D34" s="132"/>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30" t="str">
        <f>VLOOKUP(B32,ESPECIFICACIONES[],1,FALSE)</f>
        <v>Solución para Diálisis Peritoneal con glucosa al 1.5% Diálisis I</v>
      </c>
      <c r="C35" s="131"/>
      <c r="D35" s="132"/>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30" t="str">
        <f>VLOOKUP(B33,ESPECIFICACIONES[],1,FALSE)</f>
        <v>Solución para Diálisis Peritoneal con glucosa al 1.5% Diálisis I</v>
      </c>
      <c r="C36" s="131"/>
      <c r="D36" s="132"/>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30" t="str">
        <f>VLOOKUP(B34,ESPECIFICACIONES[],1,FALSE)</f>
        <v>Solución para Diálisis Peritoneal con glucosa al 1.5% Diálisis I</v>
      </c>
      <c r="C37" s="131"/>
      <c r="D37" s="132"/>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30" t="str">
        <f>VLOOKUP(B35,ESPECIFICACIONES[],1,FALSE)</f>
        <v>Solución para Diálisis Peritoneal con glucosa al 1.5% Diálisis I</v>
      </c>
      <c r="C38" s="131"/>
      <c r="D38" s="132"/>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30" t="str">
        <f>VLOOKUP(B36,ESPECIFICACIONES[],1,FALSE)</f>
        <v>Solución para Diálisis Peritoneal con glucosa al 1.5% Diálisis I</v>
      </c>
      <c r="C39" s="131"/>
      <c r="D39" s="132"/>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30" t="str">
        <f>VLOOKUP(B37,ESPECIFICACIONES[],1,FALSE)</f>
        <v>Solución para Diálisis Peritoneal con glucosa al 1.5% Diálisis I</v>
      </c>
      <c r="C40" s="131"/>
      <c r="D40" s="132"/>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30" t="str">
        <f>VLOOKUP(B38,ESPECIFICACIONES[],1,FALSE)</f>
        <v>Solución para Diálisis Peritoneal con glucosa al 1.5% Diálisis I</v>
      </c>
      <c r="C41" s="131"/>
      <c r="D41" s="132"/>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30" t="str">
        <f>VLOOKUP(B39,ESPECIFICACIONES[],1,FALSE)</f>
        <v>Solución para Diálisis Peritoneal con glucosa al 1.5% Diálisis I</v>
      </c>
      <c r="C42" s="131"/>
      <c r="D42" s="132"/>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30" t="str">
        <f>VLOOKUP(B40,ESPECIFICACIONES[],1,FALSE)</f>
        <v>Solución para Diálisis Peritoneal con glucosa al 1.5% Diálisis I</v>
      </c>
      <c r="C43" s="131"/>
      <c r="D43" s="132"/>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30" t="str">
        <f>VLOOKUP(B41,ESPECIFICACIONES[],1,FALSE)</f>
        <v>Solución para Diálisis Peritoneal con glucosa al 1.5% Diálisis I</v>
      </c>
      <c r="C44" s="131"/>
      <c r="D44" s="132"/>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30" t="str">
        <f>VLOOKUP(B42,ESPECIFICACIONES[],1,FALSE)</f>
        <v>Solución para Diálisis Peritoneal con glucosa al 1.5% Diálisis I</v>
      </c>
      <c r="C45" s="131"/>
      <c r="D45" s="132"/>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30" t="str">
        <f>VLOOKUP(B43,ESPECIFICACIONES[],1,FALSE)</f>
        <v>Solución para Diálisis Peritoneal con glucosa al 1.5% Diálisis I</v>
      </c>
      <c r="C46" s="131"/>
      <c r="D46" s="132"/>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30" t="str">
        <f>VLOOKUP(B44,ESPECIFICACIONES[],1,FALSE)</f>
        <v>Solución para Diálisis Peritoneal con glucosa al 1.5% Diálisis I</v>
      </c>
      <c r="C47" s="131"/>
      <c r="D47" s="132"/>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30" t="str">
        <f>VLOOKUP(B45,ESPECIFICACIONES[],1,FALSE)</f>
        <v>Solución para Diálisis Peritoneal con glucosa al 1.5% Diálisis I</v>
      </c>
      <c r="C48" s="131"/>
      <c r="D48" s="132"/>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30" t="str">
        <f>VLOOKUP(B46,ESPECIFICACIONES[],1,FALSE)</f>
        <v>Solución para Diálisis Peritoneal con glucosa al 1.5% Diálisis I</v>
      </c>
      <c r="C49" s="131"/>
      <c r="D49" s="132"/>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290" priority="35">
      <formula>"""Cumple"" o ""No cumple"""</formula>
    </cfRule>
  </conditionalFormatting>
  <conditionalFormatting sqref="I5:I49">
    <cfRule type="expression" dxfId="1289" priority="33">
      <formula>$I5="No cumple"</formula>
    </cfRule>
    <cfRule type="expression" dxfId="1288" priority="34">
      <formula>$I5="Cumple"</formula>
    </cfRule>
  </conditionalFormatting>
  <conditionalFormatting sqref="H5:H49">
    <cfRule type="expression" dxfId="1287" priority="31">
      <formula>$H5="No cumple"</formula>
    </cfRule>
    <cfRule type="expression" dxfId="1286" priority="32">
      <formula>$H5="Cumple"</formula>
    </cfRule>
  </conditionalFormatting>
  <conditionalFormatting sqref="L5:L6">
    <cfRule type="cellIs" dxfId="1285" priority="29" operator="lessThan">
      <formula>$L$4</formula>
    </cfRule>
    <cfRule type="cellIs" dxfId="1284" priority="30" operator="greaterThanOrEqual">
      <formula>$L$4</formula>
    </cfRule>
  </conditionalFormatting>
  <conditionalFormatting sqref="J5:K49">
    <cfRule type="cellIs" dxfId="1283" priority="27" operator="notBetween">
      <formula>$J$3</formula>
      <formula>$K$3</formula>
    </cfRule>
    <cfRule type="cellIs" dxfId="1282" priority="28" operator="between">
      <formula>$J$3</formula>
      <formula>$K$3</formula>
    </cfRule>
  </conditionalFormatting>
  <conditionalFormatting sqref="P5:Q49">
    <cfRule type="cellIs" dxfId="1281" priority="25" operator="notBetween">
      <formula>$P$4</formula>
      <formula>$Q$4</formula>
    </cfRule>
    <cfRule type="cellIs" dxfId="1280" priority="26" operator="between">
      <formula>$P$4</formula>
      <formula>$Q$4</formula>
    </cfRule>
  </conditionalFormatting>
  <conditionalFormatting sqref="R5:S49">
    <cfRule type="cellIs" dxfId="1279" priority="23" operator="notBetween">
      <formula>$R$4</formula>
      <formula>$S$4</formula>
    </cfRule>
    <cfRule type="cellIs" dxfId="1278" priority="24" operator="between">
      <formula>$R$4</formula>
      <formula>$S$4</formula>
    </cfRule>
  </conditionalFormatting>
  <conditionalFormatting sqref="T5:U49">
    <cfRule type="cellIs" dxfId="1277" priority="21" operator="notBetween">
      <formula>$T$4</formula>
      <formula>$U$4</formula>
    </cfRule>
    <cfRule type="cellIs" dxfId="1276" priority="22" operator="between">
      <formula>$T$4</formula>
      <formula>$U$4</formula>
    </cfRule>
  </conditionalFormatting>
  <conditionalFormatting sqref="V5:W49">
    <cfRule type="cellIs" dxfId="1275" priority="19" operator="notBetween">
      <formula>$V$4</formula>
      <formula>$W$4</formula>
    </cfRule>
    <cfRule type="cellIs" dxfId="1274" priority="20" operator="between">
      <formula>$V$4</formula>
      <formula>$W$4</formula>
    </cfRule>
  </conditionalFormatting>
  <conditionalFormatting sqref="X5:Y49">
    <cfRule type="cellIs" dxfId="1273" priority="17" operator="notBetween">
      <formula>$X$4</formula>
      <formula>$Y$4</formula>
    </cfRule>
    <cfRule type="cellIs" dxfId="1272" priority="18" operator="between">
      <formula>$X$4</formula>
      <formula>$Y$4</formula>
    </cfRule>
  </conditionalFormatting>
  <conditionalFormatting sqref="Z5:AG49">
    <cfRule type="cellIs" dxfId="1271" priority="15" operator="notBetween">
      <formula>$Z$4</formula>
      <formula>$AA$4</formula>
    </cfRule>
    <cfRule type="cellIs" dxfId="1270" priority="16" operator="between">
      <formula>$Z$4</formula>
      <formula>$AA$4</formula>
    </cfRule>
  </conditionalFormatting>
  <conditionalFormatting sqref="AK5:AK49">
    <cfRule type="cellIs" dxfId="1269" priority="13" operator="lessThanOrEqual">
      <formula>$AK$4</formula>
    </cfRule>
    <cfRule type="cellIs" dxfId="1268" priority="14" operator="greaterThan">
      <formula>$AK$4</formula>
    </cfRule>
  </conditionalFormatting>
  <conditionalFormatting sqref="L7:L49">
    <cfRule type="cellIs" dxfId="1267" priority="11" operator="lessThan">
      <formula>$L$4</formula>
    </cfRule>
    <cfRule type="cellIs" dxfId="1266" priority="12" operator="greaterThanOrEqual">
      <formula>$L$4</formula>
    </cfRule>
  </conditionalFormatting>
  <conditionalFormatting sqref="G5:G49">
    <cfRule type="cellIs" dxfId="1265" priority="9" operator="lessThan">
      <formula>$G$4</formula>
    </cfRule>
    <cfRule type="cellIs" dxfId="1264" priority="10" operator="greaterThanOrEqual">
      <formula>$G$4</formula>
    </cfRule>
  </conditionalFormatting>
  <conditionalFormatting sqref="AH5:AI49">
    <cfRule type="cellIs" dxfId="1263" priority="7" operator="greaterThan">
      <formula>$AH$4</formula>
    </cfRule>
    <cfRule type="cellIs" dxfId="1262" priority="8" operator="lessThanOrEqual">
      <formula>$AH$4</formula>
    </cfRule>
  </conditionalFormatting>
  <conditionalFormatting sqref="AI5:AI49">
    <cfRule type="cellIs" dxfId="1261" priority="5" operator="greaterThan">
      <formula>$AI$4</formula>
    </cfRule>
    <cfRule type="cellIs" dxfId="1260" priority="6" operator="lessThanOrEqual">
      <formula>$AI$4</formula>
    </cfRule>
  </conditionalFormatting>
  <conditionalFormatting sqref="AJ5:AJ49">
    <cfRule type="expression" dxfId="1259" priority="3">
      <formula>$AJ5="No cumple"</formula>
    </cfRule>
    <cfRule type="expression" dxfId="1258"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AS49"/>
  <sheetViews>
    <sheetView zoomScaleNormal="100" workbookViewId="0">
      <selection activeCell="A50" sqref="A50:XFD10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249</v>
      </c>
      <c r="C3" s="99"/>
      <c r="D3" s="100"/>
      <c r="E3" s="118" t="s">
        <v>221</v>
      </c>
      <c r="F3" s="118" t="str">
        <f>VLOOKUP(B3,ESPECIFICACIONES[],2,FALSE)</f>
        <v>PEBD</v>
      </c>
      <c r="G3" s="74" t="str">
        <f>VLOOKUP(B3,ESPECIFICACIONES[],3,FALSE)</f>
        <v>No menor a 1000 ml</v>
      </c>
      <c r="H3" s="107" t="str">
        <f>VLOOKUP(B3,ESPECIFICACIONES[],5,FALSE)</f>
        <v>El contenido y el envase primario no presenta huellas de coloración</v>
      </c>
      <c r="I3" s="107" t="str">
        <f>VLOOKUP(B3,ESPECIFICACIONES[],4,FALSE)</f>
        <v>Solución límpida y transparente</v>
      </c>
      <c r="J3" s="120">
        <f>VLOOKUP(B3,ESPECIFICACIONES[],6,FALSE)</f>
        <v>5</v>
      </c>
      <c r="K3" s="120">
        <f>VLOOKUP(B3,ESPECIFICACIONES[],7,FALSE)</f>
        <v>6.5</v>
      </c>
      <c r="L3" s="109" t="str">
        <f>VLOOKUP(B3,ESPECIFICACIONES[],8,FALSE)</f>
        <v>ms/cm</v>
      </c>
      <c r="M3" s="110">
        <f>VLOOKUP(B3,ESPECIFICACIONES[],9,FALSE)</f>
        <v>0</v>
      </c>
      <c r="N3" s="63">
        <f>VLOOKUP(B3,ESPECIFICACIONES[],9,FALSE)</f>
        <v>0</v>
      </c>
      <c r="O3" s="107" t="str">
        <f>VLOOKUP(B3,ESPECIFICACIONES[],11,FALSE)</f>
        <v>NA</v>
      </c>
      <c r="P3" s="104" t="str">
        <f>VLOOKUP(B3,ESPECIFICACIONES[],12,FALSE)</f>
        <v>% Cloruros totales</v>
      </c>
      <c r="Q3" s="104"/>
      <c r="R3" s="104" t="str">
        <f>VLOOKUP(B3,ESPECIFICACIONES[],15,FALSE)</f>
        <v>% Cloruro de calcio</v>
      </c>
      <c r="S3" s="104"/>
      <c r="T3" s="104" t="str">
        <f>VLOOKUP(B3,ESPECIFICACIONES[],18,FALSE)</f>
        <v>% Cloruro de magnesio</v>
      </c>
      <c r="U3" s="104" t="str">
        <f>VLOOKUP(B3,ESPECIFICACIONES[],21,FALSE)</f>
        <v>% Lactato</v>
      </c>
      <c r="V3" s="104" t="str">
        <f>VLOOKUP(B3,ESPECIFICACIONES[],21,FALSE)</f>
        <v>% Lactato</v>
      </c>
      <c r="W3" s="104" t="str">
        <f>VLOOKUP(B3,ESPECIFICACIONES[],24,FALSE)</f>
        <v>% Sodio</v>
      </c>
      <c r="X3" s="104" t="str">
        <f>VLOOKUP(B3,ESPECIFICACIONES[],24,FALSE)</f>
        <v>% Sodio</v>
      </c>
      <c r="Y3" s="104"/>
      <c r="Z3" s="104" t="str">
        <f>VLOOKUP(B3,ESPECIFICACIONES[],27,FALSE)</f>
        <v>% Glucosa</v>
      </c>
      <c r="AA3" s="104" t="str">
        <f>VLOOKUP(B3,ESPECIFICACIONES[],30,FALSE)</f>
        <v>% Cloruro de sodio</v>
      </c>
      <c r="AB3" s="105" t="str">
        <f>VLOOKUP(B3,ESPECIFICACIONES[],30,FALSE)</f>
        <v>% Cloruro de sodio</v>
      </c>
      <c r="AC3" s="106"/>
      <c r="AD3" s="105" t="str">
        <f>VLOOKUP(B3,ESPECIFICACIONES[],33,FALSE)</f>
        <v>% Lactato de sodio</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0,25 UE/ml</v>
      </c>
      <c r="AL3" s="95"/>
      <c r="AM3" s="97"/>
    </row>
    <row r="4" spans="1:45" s="49" customFormat="1" ht="27" customHeight="1" x14ac:dyDescent="0.25">
      <c r="A4" s="87"/>
      <c r="B4" s="101"/>
      <c r="C4" s="102"/>
      <c r="D4" s="103"/>
      <c r="E4" s="119"/>
      <c r="F4" s="119"/>
      <c r="G4" s="62">
        <v>1000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f>VLOOKUP(B3,ESPECIFICACIONES[],16,FALSE)</f>
        <v>0.95</v>
      </c>
      <c r="S4" s="52">
        <f>VLOOKUP(B3,ESPECIFICACIONES[],17,FALSE)</f>
        <v>1.05</v>
      </c>
      <c r="T4" s="52">
        <f>VLOOKUP(B3,ESPECIFICACIONES[],19,FALSE)</f>
        <v>0.95</v>
      </c>
      <c r="U4" s="52">
        <f>VLOOKUP(B3,ESPECIFICACIONES[],20,FALSE)</f>
        <v>1.05</v>
      </c>
      <c r="V4" s="52">
        <f>VLOOKUP(B3,ESPECIFICACIONES[],22,FALSE)</f>
        <v>0.95</v>
      </c>
      <c r="W4" s="52">
        <f>VLOOKUP(B3,ESPECIFICACIONES[],23,FALSE)</f>
        <v>1.05</v>
      </c>
      <c r="X4" s="52">
        <f>VLOOKUP(B3,ESPECIFICACIONES[],25,FALSE)</f>
        <v>0.95</v>
      </c>
      <c r="Y4" s="52">
        <f>VLOOKUP(B3,ESPECIFICACIONES[],26,FALSE)</f>
        <v>1.05</v>
      </c>
      <c r="Z4" s="52">
        <f>VLOOKUP(B3,ESPECIFICACIONES[],28,FALSE)</f>
        <v>0.95</v>
      </c>
      <c r="AA4" s="52">
        <f>VLOOKUP(B3,ESPECIFICACIONES[],29,FALSE)</f>
        <v>1.05</v>
      </c>
      <c r="AB4" s="52">
        <f>VLOOKUP(B3,ESPECIFICACIONES[],31,FALSE)</f>
        <v>0.95</v>
      </c>
      <c r="AC4" s="52">
        <f>VLOOKUP(B3,ESPECIFICACIONES[],32,FALSE)</f>
        <v>1.05</v>
      </c>
      <c r="AD4" s="52">
        <f>VLOOKUP(B3,ESPECIFICACIONES[],34,FALSE)</f>
        <v>0.95</v>
      </c>
      <c r="AE4" s="52">
        <f>VLOOKUP(B3,ESPECIFICACIONES[],35,FALSE)</f>
        <v>1.05</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9" t="str">
        <f>VLOOKUP(B3,ESPECIFICACIONES[],1,FALSE)</f>
        <v>Solución para Diálisis Peritoneal con Glucosa al 7% Dialisis II</v>
      </c>
      <c r="C5" s="129"/>
      <c r="D5" s="129"/>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30" t="str">
        <f>VLOOKUP(B3,ESPECIFICACIONES[],1,FALSE)</f>
        <v>Solución para Diálisis Peritoneal con Glucosa al 7% Dialisis II</v>
      </c>
      <c r="C6" s="131"/>
      <c r="D6" s="132"/>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30" t="str">
        <f>VLOOKUP(B3,ESPECIFICACIONES[],1,FALSE)</f>
        <v>Solución para Diálisis Peritoneal con Glucosa al 7% Dialisis II</v>
      </c>
      <c r="C7" s="131"/>
      <c r="D7" s="132"/>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30" t="str">
        <f>VLOOKUP(B3,ESPECIFICACIONES[],1,FALSE)</f>
        <v>Solución para Diálisis Peritoneal con Glucosa al 7% Dialisis II</v>
      </c>
      <c r="C8" s="131"/>
      <c r="D8" s="132"/>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30" t="str">
        <f>VLOOKUP(B3,ESPECIFICACIONES[],1,FALSE)</f>
        <v>Solución para Diálisis Peritoneal con Glucosa al 7% Dialisis II</v>
      </c>
      <c r="C9" s="131"/>
      <c r="D9" s="132"/>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30" t="str">
        <f>VLOOKUP(B3,ESPECIFICACIONES[],1,FALSE)</f>
        <v>Solución para Diálisis Peritoneal con Glucosa al 7% Dialisis II</v>
      </c>
      <c r="C10" s="131"/>
      <c r="D10" s="132"/>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30" t="str">
        <f>VLOOKUP(B8,ESPECIFICACIONES[],1,FALSE)</f>
        <v>Solución para Diálisis Peritoneal con Glucosa al 7% Dialisis II</v>
      </c>
      <c r="C11" s="131"/>
      <c r="D11" s="132"/>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30" t="str">
        <f>VLOOKUP(B9,ESPECIFICACIONES[],1,FALSE)</f>
        <v>Solución para Diálisis Peritoneal con Glucosa al 7% Dialisis II</v>
      </c>
      <c r="C12" s="131"/>
      <c r="D12" s="132"/>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30" t="str">
        <f>VLOOKUP(B10,ESPECIFICACIONES[],1,FALSE)</f>
        <v>Solución para Diálisis Peritoneal con Glucosa al 7% Dialisis II</v>
      </c>
      <c r="C13" s="131"/>
      <c r="D13" s="132"/>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30" t="str">
        <f>VLOOKUP(B11,ESPECIFICACIONES[],1,FALSE)</f>
        <v>Solución para Diálisis Peritoneal con Glucosa al 7% Dialisis II</v>
      </c>
      <c r="C14" s="131"/>
      <c r="D14" s="132"/>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33" t="str">
        <f>VLOOKUP(B12,ESPECIFICACIONES[],1,FALSE)</f>
        <v>Solución para Diálisis Peritoneal con Glucosa al 7% Dialisis II</v>
      </c>
      <c r="C15" s="134"/>
      <c r="D15" s="135"/>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30" t="str">
        <f>VLOOKUP(B13,ESPECIFICACIONES[],1,FALSE)</f>
        <v>Solución para Diálisis Peritoneal con Glucosa al 7% Dialisis II</v>
      </c>
      <c r="C16" s="131"/>
      <c r="D16" s="132"/>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30" t="str">
        <f>VLOOKUP(B14,ESPECIFICACIONES[],1,FALSE)</f>
        <v>Solución para Diálisis Peritoneal con Glucosa al 7% Dialisis II</v>
      </c>
      <c r="C17" s="131"/>
      <c r="D17" s="132"/>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30" t="str">
        <f>VLOOKUP(B15,ESPECIFICACIONES[],1,FALSE)</f>
        <v>Solución para Diálisis Peritoneal con Glucosa al 7% Dialisis II</v>
      </c>
      <c r="C18" s="131"/>
      <c r="D18" s="132"/>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30" t="str">
        <f>VLOOKUP(B16,ESPECIFICACIONES[],1,FALSE)</f>
        <v>Solución para Diálisis Peritoneal con Glucosa al 7% Dialisis II</v>
      </c>
      <c r="C19" s="131"/>
      <c r="D19" s="132"/>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30" t="str">
        <f>VLOOKUP(B17,ESPECIFICACIONES[],1,FALSE)</f>
        <v>Solución para Diálisis Peritoneal con Glucosa al 7% Dialisis II</v>
      </c>
      <c r="C20" s="131"/>
      <c r="D20" s="132"/>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30" t="str">
        <f>VLOOKUP(B18,ESPECIFICACIONES[],1,FALSE)</f>
        <v>Solución para Diálisis Peritoneal con Glucosa al 7% Dialisis II</v>
      </c>
      <c r="C21" s="131"/>
      <c r="D21" s="132"/>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30" t="str">
        <f>VLOOKUP(B19,ESPECIFICACIONES[],1,FALSE)</f>
        <v>Solución para Diálisis Peritoneal con Glucosa al 7% Dialisis II</v>
      </c>
      <c r="C22" s="131"/>
      <c r="D22" s="132"/>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30" t="str">
        <f>VLOOKUP(B20,ESPECIFICACIONES[],1,FALSE)</f>
        <v>Solución para Diálisis Peritoneal con Glucosa al 7% Dialisis II</v>
      </c>
      <c r="C23" s="131"/>
      <c r="D23" s="132"/>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30" t="str">
        <f>VLOOKUP(B21,ESPECIFICACIONES[],1,FALSE)</f>
        <v>Solución para Diálisis Peritoneal con Glucosa al 7% Dialisis II</v>
      </c>
      <c r="C24" s="131"/>
      <c r="D24" s="132"/>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30" t="str">
        <f>VLOOKUP(B22,ESPECIFICACIONES[],1,FALSE)</f>
        <v>Solución para Diálisis Peritoneal con Glucosa al 7% Dialisis II</v>
      </c>
      <c r="C25" s="131"/>
      <c r="D25" s="132"/>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30" t="str">
        <f>VLOOKUP(B23,ESPECIFICACIONES[],1,FALSE)</f>
        <v>Solución para Diálisis Peritoneal con Glucosa al 7% Dialisis II</v>
      </c>
      <c r="C26" s="131"/>
      <c r="D26" s="132"/>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30" t="str">
        <f>VLOOKUP(B24,ESPECIFICACIONES[],1,FALSE)</f>
        <v>Solución para Diálisis Peritoneal con Glucosa al 7% Dialisis II</v>
      </c>
      <c r="C27" s="131"/>
      <c r="D27" s="132"/>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30" t="str">
        <f>VLOOKUP(B25,ESPECIFICACIONES[],1,FALSE)</f>
        <v>Solución para Diálisis Peritoneal con Glucosa al 7% Dialisis II</v>
      </c>
      <c r="C28" s="131"/>
      <c r="D28" s="132"/>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30" t="str">
        <f>VLOOKUP(B26,ESPECIFICACIONES[],1,FALSE)</f>
        <v>Solución para Diálisis Peritoneal con Glucosa al 7% Dialisis II</v>
      </c>
      <c r="C29" s="131"/>
      <c r="D29" s="132"/>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30" t="str">
        <f>VLOOKUP(B27,ESPECIFICACIONES[],1,FALSE)</f>
        <v>Solución para Diálisis Peritoneal con Glucosa al 7% Dialisis II</v>
      </c>
      <c r="C30" s="131"/>
      <c r="D30" s="132"/>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30" t="str">
        <f>VLOOKUP(B28,ESPECIFICACIONES[],1,FALSE)</f>
        <v>Solución para Diálisis Peritoneal con Glucosa al 7% Dialisis II</v>
      </c>
      <c r="C31" s="131"/>
      <c r="D31" s="132"/>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30" t="str">
        <f>VLOOKUP(B29,ESPECIFICACIONES[],1,FALSE)</f>
        <v>Solución para Diálisis Peritoneal con Glucosa al 7% Dialisis II</v>
      </c>
      <c r="C32" s="131"/>
      <c r="D32" s="132"/>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30" t="str">
        <f>VLOOKUP(B30,ESPECIFICACIONES[],1,FALSE)</f>
        <v>Solución para Diálisis Peritoneal con Glucosa al 7% Dialisis II</v>
      </c>
      <c r="C33" s="131"/>
      <c r="D33" s="132"/>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30" t="str">
        <f>VLOOKUP(B31,ESPECIFICACIONES[],1,FALSE)</f>
        <v>Solución para Diálisis Peritoneal con Glucosa al 7% Dialisis II</v>
      </c>
      <c r="C34" s="131"/>
      <c r="D34" s="132"/>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30" t="str">
        <f>VLOOKUP(B32,ESPECIFICACIONES[],1,FALSE)</f>
        <v>Solución para Diálisis Peritoneal con Glucosa al 7% Dialisis II</v>
      </c>
      <c r="C35" s="131"/>
      <c r="D35" s="132"/>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30" t="str">
        <f>VLOOKUP(B33,ESPECIFICACIONES[],1,FALSE)</f>
        <v>Solución para Diálisis Peritoneal con Glucosa al 7% Dialisis II</v>
      </c>
      <c r="C36" s="131"/>
      <c r="D36" s="132"/>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30" t="str">
        <f>VLOOKUP(B34,ESPECIFICACIONES[],1,FALSE)</f>
        <v>Solución para Diálisis Peritoneal con Glucosa al 7% Dialisis II</v>
      </c>
      <c r="C37" s="131"/>
      <c r="D37" s="132"/>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30" t="str">
        <f>VLOOKUP(B35,ESPECIFICACIONES[],1,FALSE)</f>
        <v>Solución para Diálisis Peritoneal con Glucosa al 7% Dialisis II</v>
      </c>
      <c r="C38" s="131"/>
      <c r="D38" s="132"/>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30" t="str">
        <f>VLOOKUP(B36,ESPECIFICACIONES[],1,FALSE)</f>
        <v>Solución para Diálisis Peritoneal con Glucosa al 7% Dialisis II</v>
      </c>
      <c r="C39" s="131"/>
      <c r="D39" s="132"/>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30" t="str">
        <f>VLOOKUP(B37,ESPECIFICACIONES[],1,FALSE)</f>
        <v>Solución para Diálisis Peritoneal con Glucosa al 7% Dialisis II</v>
      </c>
      <c r="C40" s="131"/>
      <c r="D40" s="132"/>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30" t="str">
        <f>VLOOKUP(B38,ESPECIFICACIONES[],1,FALSE)</f>
        <v>Solución para Diálisis Peritoneal con Glucosa al 7% Dialisis II</v>
      </c>
      <c r="C41" s="131"/>
      <c r="D41" s="132"/>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30" t="str">
        <f>VLOOKUP(B39,ESPECIFICACIONES[],1,FALSE)</f>
        <v>Solución para Diálisis Peritoneal con Glucosa al 7% Dialisis II</v>
      </c>
      <c r="C42" s="131"/>
      <c r="D42" s="132"/>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30" t="str">
        <f>VLOOKUP(B40,ESPECIFICACIONES[],1,FALSE)</f>
        <v>Solución para Diálisis Peritoneal con Glucosa al 7% Dialisis II</v>
      </c>
      <c r="C43" s="131"/>
      <c r="D43" s="132"/>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30" t="str">
        <f>VLOOKUP(B41,ESPECIFICACIONES[],1,FALSE)</f>
        <v>Solución para Diálisis Peritoneal con Glucosa al 7% Dialisis II</v>
      </c>
      <c r="C44" s="131"/>
      <c r="D44" s="132"/>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30" t="str">
        <f>VLOOKUP(B42,ESPECIFICACIONES[],1,FALSE)</f>
        <v>Solución para Diálisis Peritoneal con Glucosa al 7% Dialisis II</v>
      </c>
      <c r="C45" s="131"/>
      <c r="D45" s="132"/>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30" t="str">
        <f>VLOOKUP(B43,ESPECIFICACIONES[],1,FALSE)</f>
        <v>Solución para Diálisis Peritoneal con Glucosa al 7% Dialisis II</v>
      </c>
      <c r="C46" s="131"/>
      <c r="D46" s="132"/>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30" t="str">
        <f>VLOOKUP(B44,ESPECIFICACIONES[],1,FALSE)</f>
        <v>Solución para Diálisis Peritoneal con Glucosa al 7% Dialisis II</v>
      </c>
      <c r="C47" s="131"/>
      <c r="D47" s="132"/>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30" t="str">
        <f>VLOOKUP(B45,ESPECIFICACIONES[],1,FALSE)</f>
        <v>Solución para Diálisis Peritoneal con Glucosa al 7% Dialisis II</v>
      </c>
      <c r="C48" s="131"/>
      <c r="D48" s="132"/>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30" t="str">
        <f>VLOOKUP(B46,ESPECIFICACIONES[],1,FALSE)</f>
        <v>Solución para Diálisis Peritoneal con Glucosa al 7% Dialisis II</v>
      </c>
      <c r="C49" s="131"/>
      <c r="D49" s="132"/>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257" priority="35">
      <formula>"""Cumple"" o ""No cumple"""</formula>
    </cfRule>
  </conditionalFormatting>
  <conditionalFormatting sqref="I5:I49">
    <cfRule type="expression" dxfId="1256" priority="33">
      <formula>$I5="No cumple"</formula>
    </cfRule>
    <cfRule type="expression" dxfId="1255" priority="34">
      <formula>$I5="Cumple"</formula>
    </cfRule>
  </conditionalFormatting>
  <conditionalFormatting sqref="H5:H49">
    <cfRule type="expression" dxfId="1254" priority="31">
      <formula>$H5="No cumple"</formula>
    </cfRule>
    <cfRule type="expression" dxfId="1253" priority="32">
      <formula>$H5="Cumple"</formula>
    </cfRule>
  </conditionalFormatting>
  <conditionalFormatting sqref="L5:L6">
    <cfRule type="cellIs" dxfId="1252" priority="29" operator="lessThan">
      <formula>$L$4</formula>
    </cfRule>
    <cfRule type="cellIs" dxfId="1251" priority="30" operator="greaterThanOrEqual">
      <formula>$L$4</formula>
    </cfRule>
  </conditionalFormatting>
  <conditionalFormatting sqref="J5:K49">
    <cfRule type="cellIs" dxfId="1250" priority="27" operator="notBetween">
      <formula>$J$3</formula>
      <formula>$K$3</formula>
    </cfRule>
    <cfRule type="cellIs" dxfId="1249" priority="28" operator="between">
      <formula>$J$3</formula>
      <formula>$K$3</formula>
    </cfRule>
  </conditionalFormatting>
  <conditionalFormatting sqref="P5:Q49">
    <cfRule type="cellIs" dxfId="1248" priority="25" operator="notBetween">
      <formula>$P$4</formula>
      <formula>$Q$4</formula>
    </cfRule>
    <cfRule type="cellIs" dxfId="1247" priority="26" operator="between">
      <formula>$P$4</formula>
      <formula>$Q$4</formula>
    </cfRule>
  </conditionalFormatting>
  <conditionalFormatting sqref="R5:S49">
    <cfRule type="cellIs" dxfId="1246" priority="23" operator="notBetween">
      <formula>$R$4</formula>
      <formula>$S$4</formula>
    </cfRule>
    <cfRule type="cellIs" dxfId="1245" priority="24" operator="between">
      <formula>$R$4</formula>
      <formula>$S$4</formula>
    </cfRule>
  </conditionalFormatting>
  <conditionalFormatting sqref="T5:U49">
    <cfRule type="cellIs" dxfId="1244" priority="21" operator="notBetween">
      <formula>$T$4</formula>
      <formula>$U$4</formula>
    </cfRule>
    <cfRule type="cellIs" dxfId="1243" priority="22" operator="between">
      <formula>$T$4</formula>
      <formula>$U$4</formula>
    </cfRule>
  </conditionalFormatting>
  <conditionalFormatting sqref="V5:W49">
    <cfRule type="cellIs" dxfId="1242" priority="19" operator="notBetween">
      <formula>$V$4</formula>
      <formula>$W$4</formula>
    </cfRule>
    <cfRule type="cellIs" dxfId="1241" priority="20" operator="between">
      <formula>$V$4</formula>
      <formula>$W$4</formula>
    </cfRule>
  </conditionalFormatting>
  <conditionalFormatting sqref="X5:Y49">
    <cfRule type="cellIs" dxfId="1240" priority="17" operator="notBetween">
      <formula>$X$4</formula>
      <formula>$Y$4</formula>
    </cfRule>
    <cfRule type="cellIs" dxfId="1239" priority="18" operator="between">
      <formula>$X$4</formula>
      <formula>$Y$4</formula>
    </cfRule>
  </conditionalFormatting>
  <conditionalFormatting sqref="Z5:AG49">
    <cfRule type="cellIs" dxfId="1238" priority="15" operator="notBetween">
      <formula>$Z$4</formula>
      <formula>$AA$4</formula>
    </cfRule>
    <cfRule type="cellIs" dxfId="1237" priority="16" operator="between">
      <formula>$Z$4</formula>
      <formula>$AA$4</formula>
    </cfRule>
  </conditionalFormatting>
  <conditionalFormatting sqref="AK5:AK49">
    <cfRule type="cellIs" dxfId="1236" priority="13" operator="lessThanOrEqual">
      <formula>$AK$4</formula>
    </cfRule>
    <cfRule type="cellIs" dxfId="1235" priority="14" operator="greaterThan">
      <formula>$AK$4</formula>
    </cfRule>
  </conditionalFormatting>
  <conditionalFormatting sqref="L7:L49">
    <cfRule type="cellIs" dxfId="1234" priority="11" operator="lessThan">
      <formula>$L$4</formula>
    </cfRule>
    <cfRule type="cellIs" dxfId="1233" priority="12" operator="greaterThanOrEqual">
      <formula>$L$4</formula>
    </cfRule>
  </conditionalFormatting>
  <conditionalFormatting sqref="G5:G49">
    <cfRule type="cellIs" dxfId="1232" priority="9" operator="lessThan">
      <formula>$G$4</formula>
    </cfRule>
    <cfRule type="cellIs" dxfId="1231" priority="10" operator="greaterThanOrEqual">
      <formula>$G$4</formula>
    </cfRule>
  </conditionalFormatting>
  <conditionalFormatting sqref="AH5:AI49">
    <cfRule type="cellIs" dxfId="1230" priority="7" operator="greaterThan">
      <formula>$AH$4</formula>
    </cfRule>
    <cfRule type="cellIs" dxfId="1229" priority="8" operator="lessThanOrEqual">
      <formula>$AH$4</formula>
    </cfRule>
  </conditionalFormatting>
  <conditionalFormatting sqref="AI5:AI49">
    <cfRule type="cellIs" dxfId="1228" priority="5" operator="greaterThan">
      <formula>$AI$4</formula>
    </cfRule>
    <cfRule type="cellIs" dxfId="1227" priority="6" operator="lessThanOrEqual">
      <formula>$AI$4</formula>
    </cfRule>
  </conditionalFormatting>
  <conditionalFormatting sqref="AJ5:AJ49">
    <cfRule type="expression" dxfId="1226" priority="3">
      <formula>$AJ5="No cumple"</formula>
    </cfRule>
    <cfRule type="expression" dxfId="1225"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S49"/>
  <sheetViews>
    <sheetView topLeftCell="A44" zoomScaleNormal="100" workbookViewId="0">
      <selection activeCell="D53" sqref="D53"/>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250</v>
      </c>
      <c r="C3" s="99"/>
      <c r="D3" s="100"/>
      <c r="E3" s="118" t="s">
        <v>221</v>
      </c>
      <c r="F3" s="118" t="str">
        <f>VLOOKUP(B3,ESPECIFICACIONES[],2,FALSE)</f>
        <v>PEBD</v>
      </c>
      <c r="G3" s="74" t="str">
        <f>VLOOKUP(B3,ESPECIFICACIONES[],3,FALSE)</f>
        <v>No menor a 1000 ml</v>
      </c>
      <c r="H3" s="107" t="str">
        <f>VLOOKUP(B3,ESPECIFICACIONES[],5,FALSE)</f>
        <v>El contenido y el envase primario no presenta huellas de coloración</v>
      </c>
      <c r="I3" s="107" t="str">
        <f>VLOOKUP(B3,ESPECIFICACIONES[],4,FALSE)</f>
        <v>Líquido transparente, incoloro e inodoro</v>
      </c>
      <c r="J3" s="120">
        <f>VLOOKUP(B3,ESPECIFICACIONES[],6,FALSE)</f>
        <v>5</v>
      </c>
      <c r="K3" s="120">
        <f>VLOOKUP(B3,ESPECIFICACIONES[],7,FALSE)</f>
        <v>7</v>
      </c>
      <c r="L3" s="109" t="str">
        <f>VLOOKUP(B3,ESPECIFICACIONES[],8,FALSE)</f>
        <v>No mayor a 5 us/cm</v>
      </c>
      <c r="M3" s="110" t="str">
        <f>VLOOKUP(B3,ESPECIFICACIONES[],9,FALSE)</f>
        <v>NA</v>
      </c>
      <c r="N3" s="63" t="str">
        <f>VLOOKUP(B3,ESPECIFICACIONES[],9,FALSE)</f>
        <v>NA</v>
      </c>
      <c r="O3" s="107" t="str">
        <f>VLOOKUP(B3,ESPECIFICACIONES[],11,FALSE)</f>
        <v>NA</v>
      </c>
      <c r="P3" s="104" t="str">
        <f>VLOOKUP(B3,ESPECIFICACIONES[],12,FALSE)</f>
        <v>NA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0,25 UE/ml</v>
      </c>
      <c r="AL3" s="95"/>
      <c r="AM3" s="97"/>
    </row>
    <row r="4" spans="1:45" s="49" customFormat="1" ht="27" customHeight="1" x14ac:dyDescent="0.25">
      <c r="A4" s="87"/>
      <c r="B4" s="101"/>
      <c r="C4" s="102"/>
      <c r="D4" s="103"/>
      <c r="E4" s="119"/>
      <c r="F4" s="119"/>
      <c r="G4" s="62">
        <v>1000</v>
      </c>
      <c r="H4" s="108"/>
      <c r="I4" s="108"/>
      <c r="J4" s="120"/>
      <c r="K4" s="120"/>
      <c r="L4" s="63">
        <v>0</v>
      </c>
      <c r="M4" s="63">
        <v>5</v>
      </c>
      <c r="N4" s="63" t="e">
        <f>VLOOKUP(E4,ESPECIFICACIONES[],10,FALSE)</f>
        <v>#N/A</v>
      </c>
      <c r="O4" s="108" t="str">
        <f>VLOOKUP(B3,ESPECIFICACIONES[],13,FALSE)</f>
        <v>NA</v>
      </c>
      <c r="P4" s="51" t="str">
        <f>VLOOKUP(B3,ESPECIFICACIONES[],13,FALSE)</f>
        <v>NA</v>
      </c>
      <c r="Q4" s="51" t="str">
        <f>VLOOKUP(B3,ESPECIFICACIONES[],14,FALSE)</f>
        <v>NA</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Solucion estéril ABD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Solucion estéril ABD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Solucion estéril ABD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Solucion estéril ABD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Solucion estéril ABD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Solucion estéril ABD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Solucion estéril ABD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Solucion estéril ABD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Solucion estéril ABD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Solucion estéril ABD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Solucion estéril ABD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Solucion estéril ABD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Solucion estéril ABD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Solucion estéril ABD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Solucion estéril ABD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Solucion estéril ABD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Solucion estéril ABD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Solucion estéril ABD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Solucion estéril ABD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Solucion estéril ABD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Solucion estéril ABD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Solucion estéril ABD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Solucion estéril ABD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Solucion estéril ABD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Solucion estéril ABD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Solucion estéril ABD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Solucion estéril ABD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Solucion estéril ABD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Solucion estéril ABD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Solucion estéril ABD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Solucion estéril ABD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Solucion estéril ABD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Solucion estéril ABD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Solucion estéril ABD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Solucion estéril ABD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Solucion estéril ABD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Solucion estéril ABD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Solucion estéril ABD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Solucion estéril ABD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Solucion estéril ABD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Solucion estéril ABD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Solucion estéril ABD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Solucion estéril ABD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Solucion estéril ABD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Solucion estéril ABD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224" priority="35">
      <formula>"""Cumple"" o ""No cumple"""</formula>
    </cfRule>
  </conditionalFormatting>
  <conditionalFormatting sqref="I5:I49">
    <cfRule type="expression" dxfId="1223" priority="33">
      <formula>$I5="No cumple"</formula>
    </cfRule>
    <cfRule type="expression" dxfId="1222" priority="34">
      <formula>$I5="Cumple"</formula>
    </cfRule>
  </conditionalFormatting>
  <conditionalFormatting sqref="H5:H49">
    <cfRule type="expression" dxfId="1221" priority="31">
      <formula>$H5="No cumple"</formula>
    </cfRule>
    <cfRule type="expression" dxfId="1220" priority="32">
      <formula>$H5="Cumple"</formula>
    </cfRule>
  </conditionalFormatting>
  <conditionalFormatting sqref="L5:L6">
    <cfRule type="cellIs" dxfId="1219" priority="29" operator="lessThan">
      <formula>$L$4</formula>
    </cfRule>
    <cfRule type="cellIs" dxfId="1218" priority="30" operator="greaterThanOrEqual">
      <formula>$L$4</formula>
    </cfRule>
  </conditionalFormatting>
  <conditionalFormatting sqref="J5:K49">
    <cfRule type="cellIs" dxfId="1217" priority="27" operator="notBetween">
      <formula>$J$3</formula>
      <formula>$K$3</formula>
    </cfRule>
    <cfRule type="cellIs" dxfId="1216" priority="28" operator="between">
      <formula>$J$3</formula>
      <formula>$K$3</formula>
    </cfRule>
  </conditionalFormatting>
  <conditionalFormatting sqref="P5:Q49">
    <cfRule type="cellIs" dxfId="1215" priority="25" operator="notBetween">
      <formula>$P$4</formula>
      <formula>$Q$4</formula>
    </cfRule>
    <cfRule type="cellIs" dxfId="1214" priority="26" operator="between">
      <formula>$P$4</formula>
      <formula>$Q$4</formula>
    </cfRule>
  </conditionalFormatting>
  <conditionalFormatting sqref="R5:S49">
    <cfRule type="cellIs" dxfId="1213" priority="23" operator="notBetween">
      <formula>$R$4</formula>
      <formula>$S$4</formula>
    </cfRule>
    <cfRule type="cellIs" dxfId="1212" priority="24" operator="between">
      <formula>$R$4</formula>
      <formula>$S$4</formula>
    </cfRule>
  </conditionalFormatting>
  <conditionalFormatting sqref="T5:U49">
    <cfRule type="cellIs" dxfId="1211" priority="21" operator="notBetween">
      <formula>$T$4</formula>
      <formula>$U$4</formula>
    </cfRule>
    <cfRule type="cellIs" dxfId="1210" priority="22" operator="between">
      <formula>$T$4</formula>
      <formula>$U$4</formula>
    </cfRule>
  </conditionalFormatting>
  <conditionalFormatting sqref="V5:W49">
    <cfRule type="cellIs" dxfId="1209" priority="19" operator="notBetween">
      <formula>$V$4</formula>
      <formula>$W$4</formula>
    </cfRule>
    <cfRule type="cellIs" dxfId="1208" priority="20" operator="between">
      <formula>$V$4</formula>
      <formula>$W$4</formula>
    </cfRule>
  </conditionalFormatting>
  <conditionalFormatting sqref="X5:Y49">
    <cfRule type="cellIs" dxfId="1207" priority="17" operator="notBetween">
      <formula>$X$4</formula>
      <formula>$Y$4</formula>
    </cfRule>
    <cfRule type="cellIs" dxfId="1206" priority="18" operator="between">
      <formula>$X$4</formula>
      <formula>$Y$4</formula>
    </cfRule>
  </conditionalFormatting>
  <conditionalFormatting sqref="Z5:AG49">
    <cfRule type="cellIs" dxfId="1205" priority="15" operator="notBetween">
      <formula>$Z$4</formula>
      <formula>$AA$4</formula>
    </cfRule>
    <cfRule type="cellIs" dxfId="1204" priority="16" operator="between">
      <formula>$Z$4</formula>
      <formula>$AA$4</formula>
    </cfRule>
  </conditionalFormatting>
  <conditionalFormatting sqref="AK5:AK49">
    <cfRule type="cellIs" dxfId="1203" priority="13" operator="lessThanOrEqual">
      <formula>$AK$4</formula>
    </cfRule>
    <cfRule type="cellIs" dxfId="1202" priority="14" operator="greaterThan">
      <formula>$AK$4</formula>
    </cfRule>
  </conditionalFormatting>
  <conditionalFormatting sqref="L7:L49">
    <cfRule type="cellIs" dxfId="1201" priority="11" operator="lessThan">
      <formula>$L$4</formula>
    </cfRule>
    <cfRule type="cellIs" dxfId="1200" priority="12" operator="greaterThanOrEqual">
      <formula>$L$4</formula>
    </cfRule>
  </conditionalFormatting>
  <conditionalFormatting sqref="G5:G49">
    <cfRule type="cellIs" dxfId="1199" priority="9" operator="lessThan">
      <formula>$G$4</formula>
    </cfRule>
    <cfRule type="cellIs" dxfId="1198" priority="10" operator="greaterThanOrEqual">
      <formula>$G$4</formula>
    </cfRule>
  </conditionalFormatting>
  <conditionalFormatting sqref="AH5:AI49">
    <cfRule type="cellIs" dxfId="1197" priority="7" operator="greaterThan">
      <formula>$AH$4</formula>
    </cfRule>
    <cfRule type="cellIs" dxfId="1196" priority="8" operator="lessThanOrEqual">
      <formula>$AH$4</formula>
    </cfRule>
  </conditionalFormatting>
  <conditionalFormatting sqref="AI5:AI49">
    <cfRule type="cellIs" dxfId="1195" priority="5" operator="greaterThan">
      <formula>$AI$4</formula>
    </cfRule>
    <cfRule type="cellIs" dxfId="1194" priority="6" operator="lessThanOrEqual">
      <formula>$AI$4</formula>
    </cfRule>
  </conditionalFormatting>
  <conditionalFormatting sqref="AJ5:AJ49">
    <cfRule type="expression" dxfId="1193" priority="3">
      <formula>$AJ5="No cumple"</formula>
    </cfRule>
    <cfRule type="expression" dxfId="1192"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S49"/>
  <sheetViews>
    <sheetView topLeftCell="A44" zoomScaleNormal="100" workbookViewId="0">
      <selection activeCell="F51" sqref="F51"/>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251</v>
      </c>
      <c r="C3" s="99"/>
      <c r="D3" s="100"/>
      <c r="E3" s="118" t="s">
        <v>221</v>
      </c>
      <c r="F3" s="107" t="str">
        <f>VLOOKUP(B3,ESPECIFICACIONES[],2,FALSE)</f>
        <v>PVC              PP</v>
      </c>
      <c r="G3" s="74" t="str">
        <f>VLOOKUP(B3,ESPECIFICACIONES[],3,FALSE)</f>
        <v>No menor a 100 ml</v>
      </c>
      <c r="H3" s="107" t="str">
        <f>VLOOKUP(B3,ESPECIFICACIONES[],5,FALSE)</f>
        <v>El contenido y el envase primario no presenta huellas de coloración</v>
      </c>
      <c r="I3" s="107" t="str">
        <f>VLOOKUP(B3,ESPECIFICACIONES[],4,FALSE)</f>
        <v>Solución transparente e incolora</v>
      </c>
      <c r="J3" s="120">
        <f>VLOOKUP(B3,ESPECIFICACIONES[],6,FALSE)</f>
        <v>4</v>
      </c>
      <c r="K3" s="120">
        <f>VLOOKUP(B3,ESPECIFICACIONES[],7,FALSE)</f>
        <v>6</v>
      </c>
      <c r="L3" s="109" t="str">
        <f>VLOOKUP(B3,ESPECIFICACIONES[],8,FALSE)</f>
        <v>Menor o igual a 17 ms/cm</v>
      </c>
      <c r="M3" s="110" t="str">
        <f>VLOOKUP(B3,ESPECIFICACIONES[],9,FALSE)</f>
        <v>NA</v>
      </c>
      <c r="N3" s="63" t="str">
        <f>VLOOKUP(B3,ESPECIFICACIONES[],9,FALSE)</f>
        <v>NA</v>
      </c>
      <c r="O3" s="107" t="str">
        <f>VLOOKUP(B3,ESPECIFICACIONES[],11,FALSE)</f>
        <v>NA</v>
      </c>
      <c r="P3" s="104" t="str">
        <f>VLOOKUP(B3,ESPECIFICACIONES[],12,FALSE)</f>
        <v>% Fluconazol</v>
      </c>
      <c r="Q3" s="104"/>
      <c r="R3" s="104" t="str">
        <f>VLOOKUP(B3,ESPECIFICACIONES[],15,FALSE)</f>
        <v>% Cloruro de sodio</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0,416 UE/mg</v>
      </c>
      <c r="AL3" s="95"/>
      <c r="AM3" s="97"/>
    </row>
    <row r="4" spans="1:45" s="49" customFormat="1" ht="27" customHeight="1" x14ac:dyDescent="0.25">
      <c r="A4" s="87"/>
      <c r="B4" s="101"/>
      <c r="C4" s="102"/>
      <c r="D4" s="103"/>
      <c r="E4" s="119"/>
      <c r="F4" s="108"/>
      <c r="G4" s="62">
        <v>100</v>
      </c>
      <c r="H4" s="108"/>
      <c r="I4" s="108"/>
      <c r="J4" s="120"/>
      <c r="K4" s="120"/>
      <c r="L4" s="63">
        <v>0</v>
      </c>
      <c r="M4" s="63">
        <v>17</v>
      </c>
      <c r="N4" s="63" t="e">
        <f>VLOOKUP(E4,ESPECIFICACIONES[],10,FALSE)</f>
        <v>#N/A</v>
      </c>
      <c r="O4" s="108">
        <f>VLOOKUP(B3,ESPECIFICACIONES[],13,FALSE)</f>
        <v>0.9</v>
      </c>
      <c r="P4" s="51">
        <f>VLOOKUP(B3,ESPECIFICACIONES[],13,FALSE)</f>
        <v>0.9</v>
      </c>
      <c r="Q4" s="51">
        <f>VLOOKUP(B3,ESPECIFICACIONES[],14,FALSE)</f>
        <v>1.1000000000000001</v>
      </c>
      <c r="R4" s="52">
        <f>VLOOKUP(B3,ESPECIFICACIONES[],16,FALSE)</f>
        <v>0.95</v>
      </c>
      <c r="S4" s="52">
        <f>VLOOKUP(B3,ESPECIFICACIONES[],17,FALSE)</f>
        <v>1.05</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Fluconazol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Fluconazol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Fluconazol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Fluconazol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Fluconazol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Fluconazol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Fluconazol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Fluconazol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Fluconazol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Fluconazol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Fluconazol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Fluconazol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Fluconazol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Fluconazol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Fluconazol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Fluconazol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Fluconazol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Fluconazol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Fluconazol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Fluconazol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Fluconazol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Fluconazol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Fluconazol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Fluconazol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Fluconazol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Fluconazol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Fluconazol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Fluconazol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Fluconazol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Fluconazol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Fluconazol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Fluconazol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Fluconazol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Fluconazol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Fluconazol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Fluconazol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Fluconazol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Fluconazol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Fluconazol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Fluconazol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Fluconazol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Fluconazol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Fluconazol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Fluconazol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Fluconazol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191" priority="35">
      <formula>"""Cumple"" o ""No cumple"""</formula>
    </cfRule>
  </conditionalFormatting>
  <conditionalFormatting sqref="I5:I49">
    <cfRule type="expression" dxfId="1190" priority="33">
      <formula>$I5="No cumple"</formula>
    </cfRule>
    <cfRule type="expression" dxfId="1189" priority="34">
      <formula>$I5="Cumple"</formula>
    </cfRule>
  </conditionalFormatting>
  <conditionalFormatting sqref="H5:H49">
    <cfRule type="expression" dxfId="1188" priority="31">
      <formula>$H5="No cumple"</formula>
    </cfRule>
    <cfRule type="expression" dxfId="1187" priority="32">
      <formula>$H5="Cumple"</formula>
    </cfRule>
  </conditionalFormatting>
  <conditionalFormatting sqref="L5:L6">
    <cfRule type="cellIs" dxfId="1186" priority="29" operator="lessThan">
      <formula>$L$4</formula>
    </cfRule>
    <cfRule type="cellIs" dxfId="1185" priority="30" operator="greaterThanOrEqual">
      <formula>$L$4</formula>
    </cfRule>
  </conditionalFormatting>
  <conditionalFormatting sqref="J5:K49">
    <cfRule type="cellIs" dxfId="1184" priority="27" operator="notBetween">
      <formula>$J$3</formula>
      <formula>$K$3</formula>
    </cfRule>
    <cfRule type="cellIs" dxfId="1183" priority="28" operator="between">
      <formula>$J$3</formula>
      <formula>$K$3</formula>
    </cfRule>
  </conditionalFormatting>
  <conditionalFormatting sqref="P5:Q49">
    <cfRule type="cellIs" dxfId="1182" priority="25" operator="notBetween">
      <formula>$P$4</formula>
      <formula>$Q$4</formula>
    </cfRule>
    <cfRule type="cellIs" dxfId="1181" priority="26" operator="between">
      <formula>$P$4</formula>
      <formula>$Q$4</formula>
    </cfRule>
  </conditionalFormatting>
  <conditionalFormatting sqref="R5:S49">
    <cfRule type="cellIs" dxfId="1180" priority="23" operator="notBetween">
      <formula>$R$4</formula>
      <formula>$S$4</formula>
    </cfRule>
    <cfRule type="cellIs" dxfId="1179" priority="24" operator="between">
      <formula>$R$4</formula>
      <formula>$S$4</formula>
    </cfRule>
  </conditionalFormatting>
  <conditionalFormatting sqref="T5:U49">
    <cfRule type="cellIs" dxfId="1178" priority="21" operator="notBetween">
      <formula>$T$4</formula>
      <formula>$U$4</formula>
    </cfRule>
    <cfRule type="cellIs" dxfId="1177" priority="22" operator="between">
      <formula>$T$4</formula>
      <formula>$U$4</formula>
    </cfRule>
  </conditionalFormatting>
  <conditionalFormatting sqref="V5:W49">
    <cfRule type="cellIs" dxfId="1176" priority="19" operator="notBetween">
      <formula>$V$4</formula>
      <formula>$W$4</formula>
    </cfRule>
    <cfRule type="cellIs" dxfId="1175" priority="20" operator="between">
      <formula>$V$4</formula>
      <formula>$W$4</formula>
    </cfRule>
  </conditionalFormatting>
  <conditionalFormatting sqref="X5:Y49">
    <cfRule type="cellIs" dxfId="1174" priority="17" operator="notBetween">
      <formula>$X$4</formula>
      <formula>$Y$4</formula>
    </cfRule>
    <cfRule type="cellIs" dxfId="1173" priority="18" operator="between">
      <formula>$X$4</formula>
      <formula>$Y$4</formula>
    </cfRule>
  </conditionalFormatting>
  <conditionalFormatting sqref="Z5:AG49">
    <cfRule type="cellIs" dxfId="1172" priority="15" operator="notBetween">
      <formula>$Z$4</formula>
      <formula>$AA$4</formula>
    </cfRule>
    <cfRule type="cellIs" dxfId="1171" priority="16" operator="between">
      <formula>$Z$4</formula>
      <formula>$AA$4</formula>
    </cfRule>
  </conditionalFormatting>
  <conditionalFormatting sqref="AK5:AK49">
    <cfRule type="cellIs" dxfId="1170" priority="13" operator="lessThanOrEqual">
      <formula>$AK$4</formula>
    </cfRule>
    <cfRule type="cellIs" dxfId="1169" priority="14" operator="greaterThan">
      <formula>$AK$4</formula>
    </cfRule>
  </conditionalFormatting>
  <conditionalFormatting sqref="L7:L49">
    <cfRule type="cellIs" dxfId="1168" priority="11" operator="lessThan">
      <formula>$L$4</formula>
    </cfRule>
    <cfRule type="cellIs" dxfId="1167" priority="12" operator="greaterThanOrEqual">
      <formula>$L$4</formula>
    </cfRule>
  </conditionalFormatting>
  <conditionalFormatting sqref="G5:G49">
    <cfRule type="cellIs" dxfId="1166" priority="9" operator="lessThan">
      <formula>$G$4</formula>
    </cfRule>
    <cfRule type="cellIs" dxfId="1165" priority="10" operator="greaterThanOrEqual">
      <formula>$G$4</formula>
    </cfRule>
  </conditionalFormatting>
  <conditionalFormatting sqref="AH5:AI49">
    <cfRule type="cellIs" dxfId="1164" priority="7" operator="greaterThan">
      <formula>$AH$4</formula>
    </cfRule>
    <cfRule type="cellIs" dxfId="1163" priority="8" operator="lessThanOrEqual">
      <formula>$AH$4</formula>
    </cfRule>
  </conditionalFormatting>
  <conditionalFormatting sqref="AI5:AI49">
    <cfRule type="cellIs" dxfId="1162" priority="5" operator="greaterThan">
      <formula>$AI$4</formula>
    </cfRule>
    <cfRule type="cellIs" dxfId="1161" priority="6" operator="lessThanOrEqual">
      <formula>$AI$4</formula>
    </cfRule>
  </conditionalFormatting>
  <conditionalFormatting sqref="AJ5:AJ49">
    <cfRule type="expression" dxfId="1160" priority="3">
      <formula>$AJ5="No cumple"</formula>
    </cfRule>
    <cfRule type="expression" dxfId="1159"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S49"/>
  <sheetViews>
    <sheetView topLeftCell="A44" zoomScaleNormal="100" workbookViewId="0">
      <selection activeCell="G56" sqref="G56"/>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252</v>
      </c>
      <c r="C3" s="99"/>
      <c r="D3" s="100"/>
      <c r="E3" s="118" t="s">
        <v>221</v>
      </c>
      <c r="F3" s="107" t="str">
        <f>VLOOKUP(B3,ESPECIFICACIONES[],2,FALSE)</f>
        <v>PVC              PP</v>
      </c>
      <c r="G3" s="74" t="str">
        <f>VLOOKUP(B3,ESPECIFICACIONES[],3,FALSE)</f>
        <v>No menor a 100 ml</v>
      </c>
      <c r="H3" s="107" t="str">
        <f>VLOOKUP(B3,ESPECIFICACIONES[],5,FALSE)</f>
        <v>El contenido y el envase primario no presenta huellas de coloración</v>
      </c>
      <c r="I3" s="107" t="str">
        <f>VLOOKUP(B3,ESPECIFICACIONES[],4,FALSE)</f>
        <v>Solución casi incolora a amarillo pálido</v>
      </c>
      <c r="J3" s="120">
        <f>VLOOKUP(B3,ESPECIFICACIONES[],6,FALSE)</f>
        <v>4.5</v>
      </c>
      <c r="K3" s="120">
        <f>VLOOKUP(B3,ESPECIFICACIONES[],7,FALSE)</f>
        <v>7</v>
      </c>
      <c r="L3" s="109" t="str">
        <f>VLOOKUP(B3,ESPECIFICACIONES[],8,FALSE)</f>
        <v>Menor o igual a 15 ms/cm</v>
      </c>
      <c r="M3" s="110" t="str">
        <f>VLOOKUP(B3,ESPECIFICACIONES[],9,FALSE)</f>
        <v>NA</v>
      </c>
      <c r="N3" s="63" t="str">
        <f>VLOOKUP(B3,ESPECIFICACIONES[],9,FALSE)</f>
        <v>NA</v>
      </c>
      <c r="O3" s="107" t="str">
        <f>VLOOKUP(B3,ESPECIFICACIONES[],11,FALSE)</f>
        <v>NA</v>
      </c>
      <c r="P3" s="104" t="str">
        <f>VLOOKUP(B3,ESPECIFICACIONES[],12,FALSE)</f>
        <v>% Metronidazol</v>
      </c>
      <c r="Q3" s="104"/>
      <c r="R3" s="104" t="str">
        <f>VLOOKUP(B3,ESPECIFICACIONES[],15,FALSE)</f>
        <v>% Cloruro de sodio</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0,35 UE/mg</v>
      </c>
      <c r="AL3" s="95"/>
      <c r="AM3" s="97"/>
    </row>
    <row r="4" spans="1:45" s="49" customFormat="1" ht="27" customHeight="1" x14ac:dyDescent="0.25">
      <c r="A4" s="87"/>
      <c r="B4" s="101"/>
      <c r="C4" s="102"/>
      <c r="D4" s="103"/>
      <c r="E4" s="119"/>
      <c r="F4" s="108"/>
      <c r="G4" s="62">
        <v>100</v>
      </c>
      <c r="H4" s="108"/>
      <c r="I4" s="108"/>
      <c r="J4" s="120"/>
      <c r="K4" s="120"/>
      <c r="L4" s="63">
        <v>0</v>
      </c>
      <c r="M4" s="63">
        <v>15</v>
      </c>
      <c r="N4" s="63" t="e">
        <f>VLOOKUP(E4,ESPECIFICACIONES[],10,FALSE)</f>
        <v>#N/A</v>
      </c>
      <c r="O4" s="108">
        <f>VLOOKUP(B3,ESPECIFICACIONES[],13,FALSE)</f>
        <v>0.9</v>
      </c>
      <c r="P4" s="51">
        <f>VLOOKUP(B3,ESPECIFICACIONES[],13,FALSE)</f>
        <v>0.9</v>
      </c>
      <c r="Q4" s="51">
        <f>VLOOKUP(B3,ESPECIFICACIONES[],14,FALSE)</f>
        <v>1.1000000000000001</v>
      </c>
      <c r="R4" s="52">
        <f>VLOOKUP(B3,ESPECIFICACIONES[],16,FALSE)</f>
        <v>0.95</v>
      </c>
      <c r="S4" s="52">
        <f>VLOOKUP(B3,ESPECIFICACIONES[],17,FALSE)</f>
        <v>1.1000000000000001</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Metronidazol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Metronidazol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Metronidazol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Metronidazol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Metronidazol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Metronidazol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Metronidazol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Metronidazol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Metronidazol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Metronidazol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Metronidazol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Metronidazol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Metronidazol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Metronidazol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Metronidazol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Metronidazol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Metronidazol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Metronidazol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Metronidazol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Metronidazol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Metronidazol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Metronidazol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Metronidazol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Metronidazol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Metronidazol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Metronidazol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Metronidazol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Metronidazol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Metronidazol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Metronidazol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Metronidazol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Metronidazol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Metronidazol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Metronidazol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Metronidazol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Metronidazol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Metronidazol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Metronidazol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Metronidazol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Metronidazol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Metronidazol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Metronidazol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Metronidazol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Metronidazol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Metronidazol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158" priority="35">
      <formula>"""Cumple"" o ""No cumple"""</formula>
    </cfRule>
  </conditionalFormatting>
  <conditionalFormatting sqref="I5:I49">
    <cfRule type="expression" dxfId="1157" priority="33">
      <formula>$I5="No cumple"</formula>
    </cfRule>
    <cfRule type="expression" dxfId="1156" priority="34">
      <formula>$I5="Cumple"</formula>
    </cfRule>
  </conditionalFormatting>
  <conditionalFormatting sqref="H5:H49">
    <cfRule type="expression" dxfId="1155" priority="31">
      <formula>$H5="No cumple"</formula>
    </cfRule>
    <cfRule type="expression" dxfId="1154" priority="32">
      <formula>$H5="Cumple"</formula>
    </cfRule>
  </conditionalFormatting>
  <conditionalFormatting sqref="L5:L6">
    <cfRule type="cellIs" dxfId="1153" priority="29" operator="lessThan">
      <formula>$L$4</formula>
    </cfRule>
    <cfRule type="cellIs" dxfId="1152" priority="30" operator="greaterThanOrEqual">
      <formula>$L$4</formula>
    </cfRule>
  </conditionalFormatting>
  <conditionalFormatting sqref="J5:K49">
    <cfRule type="cellIs" dxfId="1151" priority="27" operator="notBetween">
      <formula>$J$3</formula>
      <formula>$K$3</formula>
    </cfRule>
    <cfRule type="cellIs" dxfId="1150" priority="28" operator="between">
      <formula>$J$3</formula>
      <formula>$K$3</formula>
    </cfRule>
  </conditionalFormatting>
  <conditionalFormatting sqref="P5:Q49">
    <cfRule type="cellIs" dxfId="1149" priority="25" operator="notBetween">
      <formula>$P$4</formula>
      <formula>$Q$4</formula>
    </cfRule>
    <cfRule type="cellIs" dxfId="1148" priority="26" operator="between">
      <formula>$P$4</formula>
      <formula>$Q$4</formula>
    </cfRule>
  </conditionalFormatting>
  <conditionalFormatting sqref="R5:S49">
    <cfRule type="cellIs" dxfId="1147" priority="23" operator="notBetween">
      <formula>$R$4</formula>
      <formula>$S$4</formula>
    </cfRule>
    <cfRule type="cellIs" dxfId="1146" priority="24" operator="between">
      <formula>$R$4</formula>
      <formula>$S$4</formula>
    </cfRule>
  </conditionalFormatting>
  <conditionalFormatting sqref="T5:U49">
    <cfRule type="cellIs" dxfId="1145" priority="21" operator="notBetween">
      <formula>$T$4</formula>
      <formula>$U$4</formula>
    </cfRule>
    <cfRule type="cellIs" dxfId="1144" priority="22" operator="between">
      <formula>$T$4</formula>
      <formula>$U$4</formula>
    </cfRule>
  </conditionalFormatting>
  <conditionalFormatting sqref="V5:W49">
    <cfRule type="cellIs" dxfId="1143" priority="19" operator="notBetween">
      <formula>$V$4</formula>
      <formula>$W$4</formula>
    </cfRule>
    <cfRule type="cellIs" dxfId="1142" priority="20" operator="between">
      <formula>$V$4</formula>
      <formula>$W$4</formula>
    </cfRule>
  </conditionalFormatting>
  <conditionalFormatting sqref="X5:Y49">
    <cfRule type="cellIs" dxfId="1141" priority="17" operator="notBetween">
      <formula>$X$4</formula>
      <formula>$Y$4</formula>
    </cfRule>
    <cfRule type="cellIs" dxfId="1140" priority="18" operator="between">
      <formula>$X$4</formula>
      <formula>$Y$4</formula>
    </cfRule>
  </conditionalFormatting>
  <conditionalFormatting sqref="Z5:AG49">
    <cfRule type="cellIs" dxfId="1139" priority="15" operator="notBetween">
      <formula>$Z$4</formula>
      <formula>$AA$4</formula>
    </cfRule>
    <cfRule type="cellIs" dxfId="1138" priority="16" operator="between">
      <formula>$Z$4</formula>
      <formula>$AA$4</formula>
    </cfRule>
  </conditionalFormatting>
  <conditionalFormatting sqref="AK5:AK49">
    <cfRule type="cellIs" dxfId="1137" priority="13" operator="lessThanOrEqual">
      <formula>$AK$4</formula>
    </cfRule>
    <cfRule type="cellIs" dxfId="1136" priority="14" operator="greaterThan">
      <formula>$AK$4</formula>
    </cfRule>
  </conditionalFormatting>
  <conditionalFormatting sqref="L7:L49">
    <cfRule type="cellIs" dxfId="1135" priority="11" operator="lessThan">
      <formula>$L$4</formula>
    </cfRule>
    <cfRule type="cellIs" dxfId="1134" priority="12" operator="greaterThanOrEqual">
      <formula>$L$4</formula>
    </cfRule>
  </conditionalFormatting>
  <conditionalFormatting sqref="G5:G49">
    <cfRule type="cellIs" dxfId="1133" priority="9" operator="lessThan">
      <formula>$G$4</formula>
    </cfRule>
    <cfRule type="cellIs" dxfId="1132" priority="10" operator="greaterThanOrEqual">
      <formula>$G$4</formula>
    </cfRule>
  </conditionalFormatting>
  <conditionalFormatting sqref="AH5:AI49">
    <cfRule type="cellIs" dxfId="1131" priority="7" operator="greaterThan">
      <formula>$AH$4</formula>
    </cfRule>
    <cfRule type="cellIs" dxfId="1130" priority="8" operator="lessThanOrEqual">
      <formula>$AH$4</formula>
    </cfRule>
  </conditionalFormatting>
  <conditionalFormatting sqref="AI5:AI49">
    <cfRule type="cellIs" dxfId="1129" priority="5" operator="greaterThan">
      <formula>$AI$4</formula>
    </cfRule>
    <cfRule type="cellIs" dxfId="1128" priority="6" operator="lessThanOrEqual">
      <formula>$AI$4</formula>
    </cfRule>
  </conditionalFormatting>
  <conditionalFormatting sqref="AJ5:AJ49">
    <cfRule type="expression" dxfId="1127" priority="3">
      <formula>$AJ5="No cumple"</formula>
    </cfRule>
    <cfRule type="expression" dxfId="1126"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S49"/>
  <sheetViews>
    <sheetView topLeftCell="A44" zoomScaleNormal="100" workbookViewId="0">
      <selection activeCell="A50" sqref="A50:XFD10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253</v>
      </c>
      <c r="C3" s="99"/>
      <c r="D3" s="100"/>
      <c r="E3" s="118" t="s">
        <v>221</v>
      </c>
      <c r="F3" s="107" t="str">
        <f>VLOOKUP(B3,ESPECIFICACIONES[],2,FALSE)</f>
        <v>PVC              PP</v>
      </c>
      <c r="G3" s="74" t="str">
        <f>VLOOKUP(B3,ESPECIFICACIONES[],3,FALSE)</f>
        <v>No menor a 100 ml</v>
      </c>
      <c r="H3" s="107" t="str">
        <f>VLOOKUP(B3,ESPECIFICACIONES[],5,FALSE)</f>
        <v>El contenido y el envase primario no presenta huellas de coloración</v>
      </c>
      <c r="I3" s="107" t="str">
        <f>VLOOKUP(B3,ESPECIFICACIONES[],4,FALSE)</f>
        <v>Solución límpida y transparente, ligeramente amarillenta e inodora</v>
      </c>
      <c r="J3" s="120">
        <f>VLOOKUP(B3,ESPECIFICACIONES[],6,FALSE)</f>
        <v>3.5</v>
      </c>
      <c r="K3" s="120">
        <f>VLOOKUP(B3,ESPECIFICACIONES[],7,FALSE)</f>
        <v>4.5999999999999996</v>
      </c>
      <c r="L3" s="109" t="str">
        <f>VLOOKUP(B3,ESPECIFICACIONES[],8,FALSE)</f>
        <v>Menor o igual a 16,5 ms/cm</v>
      </c>
      <c r="M3" s="110" t="str">
        <f>VLOOKUP(B3,ESPECIFICACIONES[],9,FALSE)</f>
        <v>NA</v>
      </c>
      <c r="N3" s="63" t="str">
        <f>VLOOKUP(B3,ESPECIFICACIONES[],9,FALSE)</f>
        <v>NA</v>
      </c>
      <c r="O3" s="107" t="str">
        <f>VLOOKUP(B3,ESPECIFICACIONES[],11,FALSE)</f>
        <v>NA</v>
      </c>
      <c r="P3" s="104" t="str">
        <f>VLOOKUP(B3,ESPECIFICACIONES[],12,FALSE)</f>
        <v>% Ciprofloxacina</v>
      </c>
      <c r="Q3" s="104"/>
      <c r="R3" s="104" t="str">
        <f>VLOOKUP(B3,ESPECIFICACIONES[],15,FALSE)</f>
        <v>% Cloruro de sodio</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0,50 UE/mg</v>
      </c>
      <c r="AL3" s="95"/>
      <c r="AM3" s="97"/>
    </row>
    <row r="4" spans="1:45" s="49" customFormat="1" ht="27" customHeight="1" x14ac:dyDescent="0.25">
      <c r="A4" s="87"/>
      <c r="B4" s="101"/>
      <c r="C4" s="102"/>
      <c r="D4" s="103"/>
      <c r="E4" s="119"/>
      <c r="F4" s="108"/>
      <c r="G4" s="62">
        <v>100</v>
      </c>
      <c r="H4" s="108"/>
      <c r="I4" s="108"/>
      <c r="J4" s="120"/>
      <c r="K4" s="120"/>
      <c r="L4" s="63">
        <v>0</v>
      </c>
      <c r="M4" s="63">
        <v>16.5</v>
      </c>
      <c r="N4" s="63" t="e">
        <f>VLOOKUP(E4,ESPECIFICACIONES[],10,FALSE)</f>
        <v>#N/A</v>
      </c>
      <c r="O4" s="108">
        <f>VLOOKUP(B3,ESPECIFICACIONES[],13,FALSE)</f>
        <v>0.9</v>
      </c>
      <c r="P4" s="51">
        <f>VLOOKUP(B3,ESPECIFICACIONES[],13,FALSE)</f>
        <v>0.9</v>
      </c>
      <c r="Q4" s="51">
        <f>VLOOKUP(B3,ESPECIFICACIONES[],14,FALSE)</f>
        <v>1.1000000000000001</v>
      </c>
      <c r="R4" s="52">
        <f>VLOOKUP(B3,ESPECIFICACIONES[],16,FALSE)</f>
        <v>0.95</v>
      </c>
      <c r="S4" s="52">
        <f>VLOOKUP(B3,ESPECIFICACIONES[],17,FALSE)</f>
        <v>1.05</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Ciprofloxacina</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Ciprofloxacina</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Ciprofloxacina</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Ciprofloxacina</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Ciprofloxacina</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Ciprofloxacina</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Ciprofloxacina</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Ciprofloxacina</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Ciprofloxacina</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Ciprofloxacina</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Ciprofloxacina</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Ciprofloxacina</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Ciprofloxacina</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Ciprofloxacina</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Ciprofloxacina</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Ciprofloxacina</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Ciprofloxacina</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Ciprofloxacina</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Ciprofloxacina</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Ciprofloxacina</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Ciprofloxacina</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Ciprofloxacina</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Ciprofloxacina</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Ciprofloxacina</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Ciprofloxacina</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Ciprofloxacina</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Ciprofloxacina</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Ciprofloxacina</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Ciprofloxacina</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Ciprofloxacina</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Ciprofloxacina</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Ciprofloxacina</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Ciprofloxacina</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Ciprofloxacina</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Ciprofloxacina</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Ciprofloxacina</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Ciprofloxacina</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Ciprofloxacina</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Ciprofloxacina</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Ciprofloxacina</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Ciprofloxacina</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Ciprofloxacina</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Ciprofloxacina</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Ciprofloxacina</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Ciprofloxacina</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125" priority="35">
      <formula>"""Cumple"" o ""No cumple"""</formula>
    </cfRule>
  </conditionalFormatting>
  <conditionalFormatting sqref="I5:I49">
    <cfRule type="expression" dxfId="1124" priority="33">
      <formula>$I5="No cumple"</formula>
    </cfRule>
    <cfRule type="expression" dxfId="1123" priority="34">
      <formula>$I5="Cumple"</formula>
    </cfRule>
  </conditionalFormatting>
  <conditionalFormatting sqref="H5:H49">
    <cfRule type="expression" dxfId="1122" priority="31">
      <formula>$H5="No cumple"</formula>
    </cfRule>
    <cfRule type="expression" dxfId="1121" priority="32">
      <formula>$H5="Cumple"</formula>
    </cfRule>
  </conditionalFormatting>
  <conditionalFormatting sqref="L5:L6">
    <cfRule type="cellIs" dxfId="1120" priority="29" operator="lessThan">
      <formula>$L$4</formula>
    </cfRule>
    <cfRule type="cellIs" dxfId="1119" priority="30" operator="greaterThanOrEqual">
      <formula>$L$4</formula>
    </cfRule>
  </conditionalFormatting>
  <conditionalFormatting sqref="J5:K49">
    <cfRule type="cellIs" dxfId="1118" priority="27" operator="notBetween">
      <formula>$J$3</formula>
      <formula>$K$3</formula>
    </cfRule>
    <cfRule type="cellIs" dxfId="1117" priority="28" operator="between">
      <formula>$J$3</formula>
      <formula>$K$3</formula>
    </cfRule>
  </conditionalFormatting>
  <conditionalFormatting sqref="P5:Q49">
    <cfRule type="cellIs" dxfId="1116" priority="25" operator="notBetween">
      <formula>$P$4</formula>
      <formula>$Q$4</formula>
    </cfRule>
    <cfRule type="cellIs" dxfId="1115" priority="26" operator="between">
      <formula>$P$4</formula>
      <formula>$Q$4</formula>
    </cfRule>
  </conditionalFormatting>
  <conditionalFormatting sqref="R5:S49">
    <cfRule type="cellIs" dxfId="1114" priority="23" operator="notBetween">
      <formula>$R$4</formula>
      <formula>$S$4</formula>
    </cfRule>
    <cfRule type="cellIs" dxfId="1113" priority="24" operator="between">
      <formula>$R$4</formula>
      <formula>$S$4</formula>
    </cfRule>
  </conditionalFormatting>
  <conditionalFormatting sqref="T5:U49">
    <cfRule type="cellIs" dxfId="1112" priority="21" operator="notBetween">
      <formula>$T$4</formula>
      <formula>$U$4</formula>
    </cfRule>
    <cfRule type="cellIs" dxfId="1111" priority="22" operator="between">
      <formula>$T$4</formula>
      <formula>$U$4</formula>
    </cfRule>
  </conditionalFormatting>
  <conditionalFormatting sqref="V5:W49">
    <cfRule type="cellIs" dxfId="1110" priority="19" operator="notBetween">
      <formula>$V$4</formula>
      <formula>$W$4</formula>
    </cfRule>
    <cfRule type="cellIs" dxfId="1109" priority="20" operator="between">
      <formula>$V$4</formula>
      <formula>$W$4</formula>
    </cfRule>
  </conditionalFormatting>
  <conditionalFormatting sqref="X5:Y49">
    <cfRule type="cellIs" dxfId="1108" priority="17" operator="notBetween">
      <formula>$X$4</formula>
      <formula>$Y$4</formula>
    </cfRule>
    <cfRule type="cellIs" dxfId="1107" priority="18" operator="between">
      <formula>$X$4</formula>
      <formula>$Y$4</formula>
    </cfRule>
  </conditionalFormatting>
  <conditionalFormatting sqref="Z5:AG49">
    <cfRule type="cellIs" dxfId="1106" priority="15" operator="notBetween">
      <formula>$Z$4</formula>
      <formula>$AA$4</formula>
    </cfRule>
    <cfRule type="cellIs" dxfId="1105" priority="16" operator="between">
      <formula>$Z$4</formula>
      <formula>$AA$4</formula>
    </cfRule>
  </conditionalFormatting>
  <conditionalFormatting sqref="AK5:AK49">
    <cfRule type="cellIs" dxfId="1104" priority="13" operator="lessThanOrEqual">
      <formula>$AK$4</formula>
    </cfRule>
    <cfRule type="cellIs" dxfId="1103" priority="14" operator="greaterThan">
      <formula>$AK$4</formula>
    </cfRule>
  </conditionalFormatting>
  <conditionalFormatting sqref="L7:L49">
    <cfRule type="cellIs" dxfId="1102" priority="11" operator="lessThan">
      <formula>$L$4</formula>
    </cfRule>
    <cfRule type="cellIs" dxfId="1101" priority="12" operator="greaterThanOrEqual">
      <formula>$L$4</formula>
    </cfRule>
  </conditionalFormatting>
  <conditionalFormatting sqref="G5:G49">
    <cfRule type="cellIs" dxfId="1100" priority="9" operator="lessThan">
      <formula>$G$4</formula>
    </cfRule>
    <cfRule type="cellIs" dxfId="1099" priority="10" operator="greaterThanOrEqual">
      <formula>$G$4</formula>
    </cfRule>
  </conditionalFormatting>
  <conditionalFormatting sqref="AH5:AI49">
    <cfRule type="cellIs" dxfId="1098" priority="7" operator="greaterThan">
      <formula>$AH$4</formula>
    </cfRule>
    <cfRule type="cellIs" dxfId="1097" priority="8" operator="lessThanOrEqual">
      <formula>$AH$4</formula>
    </cfRule>
  </conditionalFormatting>
  <conditionalFormatting sqref="AI5:AI49">
    <cfRule type="cellIs" dxfId="1096" priority="5" operator="greaterThan">
      <formula>$AI$4</formula>
    </cfRule>
    <cfRule type="cellIs" dxfId="1095" priority="6" operator="lessThanOrEqual">
      <formula>$AI$4</formula>
    </cfRule>
  </conditionalFormatting>
  <conditionalFormatting sqref="AJ5:AJ49">
    <cfRule type="expression" dxfId="1094" priority="3">
      <formula>$AJ5="No cumple"</formula>
    </cfRule>
    <cfRule type="expression" dxfId="1093"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AS49"/>
  <sheetViews>
    <sheetView topLeftCell="A44" zoomScaleNormal="100" workbookViewId="0">
      <selection activeCell="E53" sqref="E53"/>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254</v>
      </c>
      <c r="C3" s="99"/>
      <c r="D3" s="100"/>
      <c r="E3" s="118" t="s">
        <v>221</v>
      </c>
      <c r="F3" s="118" t="str">
        <f>VLOOKUP(B3,ESPECIFICACIONES[],2,FALSE)</f>
        <v>VIDRIO ÁMBAR</v>
      </c>
      <c r="G3" s="74" t="str">
        <f>VLOOKUP(B3,ESPECIFICACIONES[],3,FALSE)</f>
        <v>No menor a 5 ml</v>
      </c>
      <c r="H3" s="107" t="str">
        <f>VLOOKUP(B3,ESPECIFICACIONES[],5,FALSE)</f>
        <v>El contenido y el envase primario no presenta huellas de coloración</v>
      </c>
      <c r="I3" s="107" t="str">
        <f>VLOOKUP(B3,ESPECIFICACIONES[],4,FALSE)</f>
        <v>Límpida, transparente e incolora</v>
      </c>
      <c r="J3" s="120">
        <f>VLOOKUP(B3,ESPECIFICACIONES[],6,FALSE)</f>
        <v>3</v>
      </c>
      <c r="K3" s="120">
        <f>VLOOKUP(B3,ESPECIFICACIONES[],7,FALSE)</f>
        <v>3.65</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Besilato de Atracurio</v>
      </c>
      <c r="Q3" s="104"/>
      <c r="R3" s="104" t="str">
        <f>VLOOKUP(B3,ESPECIFICACIONES[],15,FALSE)</f>
        <v>% Isómero trans-trans</v>
      </c>
      <c r="S3" s="104"/>
      <c r="T3" s="104" t="str">
        <f>VLOOKUP(B3,ESPECIFICACIONES[],18,FALSE)</f>
        <v>% Isómero cis- trans</v>
      </c>
      <c r="U3" s="104" t="str">
        <f>VLOOKUP(B3,ESPECIFICACIONES[],21,FALSE)</f>
        <v>% Isómero cis-cis</v>
      </c>
      <c r="V3" s="104" t="str">
        <f>VLOOKUP(B3,ESPECIFICACIONES[],21,FALSE)</f>
        <v>% Isómero cis-cis</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5,56 UE/mg</v>
      </c>
      <c r="AL3" s="95"/>
      <c r="AM3" s="97"/>
    </row>
    <row r="4" spans="1:45" s="49" customFormat="1" ht="27" customHeight="1" x14ac:dyDescent="0.25">
      <c r="A4" s="87"/>
      <c r="B4" s="101"/>
      <c r="C4" s="102"/>
      <c r="D4" s="103"/>
      <c r="E4" s="119"/>
      <c r="F4" s="119"/>
      <c r="G4" s="62">
        <v>5</v>
      </c>
      <c r="H4" s="108"/>
      <c r="I4" s="108"/>
      <c r="J4" s="120"/>
      <c r="K4" s="120"/>
      <c r="L4" s="63" t="s">
        <v>8</v>
      </c>
      <c r="M4" s="63" t="s">
        <v>8</v>
      </c>
      <c r="N4" s="63" t="e">
        <f>VLOOKUP(E4,ESPECIFICACIONES[],10,FALSE)</f>
        <v>#N/A</v>
      </c>
      <c r="O4" s="108">
        <f>VLOOKUP(B3,ESPECIFICACIONES[],13,FALSE)</f>
        <v>0.9</v>
      </c>
      <c r="P4" s="51">
        <f>VLOOKUP(B3,ESPECIFICACIONES[],13,FALSE)</f>
        <v>0.9</v>
      </c>
      <c r="Q4" s="51">
        <f>VLOOKUP(B3,ESPECIFICACIONES[],14,FALSE)</f>
        <v>1.1499999999999999</v>
      </c>
      <c r="R4" s="52">
        <f>VLOOKUP(B3,ESPECIFICACIONES[],16,FALSE)</f>
        <v>0.05</v>
      </c>
      <c r="S4" s="52">
        <f>VLOOKUP(B3,ESPECIFICACIONES[],17,FALSE)</f>
        <v>6.5000000000000002E-2</v>
      </c>
      <c r="T4" s="52">
        <f>VLOOKUP(B3,ESPECIFICACIONES[],19,FALSE)</f>
        <v>0.34499999999999997</v>
      </c>
      <c r="U4" s="52">
        <f>VLOOKUP(B3,ESPECIFICACIONES[],20,FALSE)</f>
        <v>0.38500000000000001</v>
      </c>
      <c r="V4" s="52">
        <f>VLOOKUP(B3,ESPECIFICACIONES[],22,FALSE)</f>
        <v>0.55000000000000004</v>
      </c>
      <c r="W4" s="52">
        <f>VLOOKUP(B3,ESPECIFICACIONES[],23,FALSE)</f>
        <v>0.6</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Atracurio ABD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Atracurio ABD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Atracurio ABD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Atracurio ABD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Atracurio ABD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Atracurio ABD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Atracurio ABD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Atracurio ABD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Atracurio ABD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Atracurio ABD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Atracurio ABD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Atracurio ABD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Atracurio ABD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Atracurio ABD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Atracurio ABD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Atracurio ABD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Atracurio ABD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Atracurio ABD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Atracurio ABD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Atracurio ABD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Atracurio ABD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Atracurio ABD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Atracurio ABD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Atracurio ABD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Atracurio ABD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Atracurio ABD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Atracurio ABD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Atracurio ABD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Atracurio ABD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Atracurio ABD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Atracurio ABD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Atracurio ABD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Atracurio ABD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Atracurio ABD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Atracurio ABD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Atracurio ABD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Atracurio ABD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Atracurio ABD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Atracurio ABD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Atracurio ABD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Atracurio ABD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Atracurio ABD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Atracurio ABD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Atracurio ABD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Atracurio ABD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092" priority="35">
      <formula>"""Cumple"" o ""No cumple"""</formula>
    </cfRule>
  </conditionalFormatting>
  <conditionalFormatting sqref="I5:I49">
    <cfRule type="expression" dxfId="1091" priority="33">
      <formula>$I5="No cumple"</formula>
    </cfRule>
    <cfRule type="expression" dxfId="1090" priority="34">
      <formula>$I5="Cumple"</formula>
    </cfRule>
  </conditionalFormatting>
  <conditionalFormatting sqref="H5:H49">
    <cfRule type="expression" dxfId="1089" priority="31">
      <formula>$H5="No cumple"</formula>
    </cfRule>
    <cfRule type="expression" dxfId="1088" priority="32">
      <formula>$H5="Cumple"</formula>
    </cfRule>
  </conditionalFormatting>
  <conditionalFormatting sqref="L5:L6">
    <cfRule type="cellIs" dxfId="1087" priority="29" operator="lessThan">
      <formula>$L$4</formula>
    </cfRule>
    <cfRule type="cellIs" dxfId="1086" priority="30" operator="greaterThanOrEqual">
      <formula>$L$4</formula>
    </cfRule>
  </conditionalFormatting>
  <conditionalFormatting sqref="J5:K49">
    <cfRule type="cellIs" dxfId="1085" priority="27" operator="notBetween">
      <formula>$J$3</formula>
      <formula>$K$3</formula>
    </cfRule>
    <cfRule type="cellIs" dxfId="1084" priority="28" operator="between">
      <formula>$J$3</formula>
      <formula>$K$3</formula>
    </cfRule>
  </conditionalFormatting>
  <conditionalFormatting sqref="P5:Q49">
    <cfRule type="cellIs" dxfId="1083" priority="25" operator="notBetween">
      <formula>$P$4</formula>
      <formula>$Q$4</formula>
    </cfRule>
    <cfRule type="cellIs" dxfId="1082" priority="26" operator="between">
      <formula>$P$4</formula>
      <formula>$Q$4</formula>
    </cfRule>
  </conditionalFormatting>
  <conditionalFormatting sqref="R5:S49">
    <cfRule type="cellIs" dxfId="1081" priority="23" operator="notBetween">
      <formula>$R$4</formula>
      <formula>$S$4</formula>
    </cfRule>
    <cfRule type="cellIs" dxfId="1080" priority="24" operator="between">
      <formula>$R$4</formula>
      <formula>$S$4</formula>
    </cfRule>
  </conditionalFormatting>
  <conditionalFormatting sqref="T5:U49">
    <cfRule type="cellIs" dxfId="1079" priority="21" operator="notBetween">
      <formula>$T$4</formula>
      <formula>$U$4</formula>
    </cfRule>
    <cfRule type="cellIs" dxfId="1078" priority="22" operator="between">
      <formula>$T$4</formula>
      <formula>$U$4</formula>
    </cfRule>
  </conditionalFormatting>
  <conditionalFormatting sqref="V5:W49">
    <cfRule type="cellIs" dxfId="1077" priority="19" operator="notBetween">
      <formula>$V$4</formula>
      <formula>$W$4</formula>
    </cfRule>
    <cfRule type="cellIs" dxfId="1076" priority="20" operator="between">
      <formula>$V$4</formula>
      <formula>$W$4</formula>
    </cfRule>
  </conditionalFormatting>
  <conditionalFormatting sqref="X5:Y49">
    <cfRule type="cellIs" dxfId="1075" priority="17" operator="notBetween">
      <formula>$X$4</formula>
      <formula>$Y$4</formula>
    </cfRule>
    <cfRule type="cellIs" dxfId="1074" priority="18" operator="between">
      <formula>$X$4</formula>
      <formula>$Y$4</formula>
    </cfRule>
  </conditionalFormatting>
  <conditionalFormatting sqref="Z5:AG49">
    <cfRule type="cellIs" dxfId="1073" priority="15" operator="notBetween">
      <formula>$Z$4</formula>
      <formula>$AA$4</formula>
    </cfRule>
    <cfRule type="cellIs" dxfId="1072" priority="16" operator="between">
      <formula>$Z$4</formula>
      <formula>$AA$4</formula>
    </cfRule>
  </conditionalFormatting>
  <conditionalFormatting sqref="AK5:AK49">
    <cfRule type="cellIs" dxfId="1071" priority="13" operator="lessThanOrEqual">
      <formula>$AK$4</formula>
    </cfRule>
    <cfRule type="cellIs" dxfId="1070" priority="14" operator="greaterThan">
      <formula>$AK$4</formula>
    </cfRule>
  </conditionalFormatting>
  <conditionalFormatting sqref="L7:L49">
    <cfRule type="cellIs" dxfId="1069" priority="11" operator="lessThan">
      <formula>$L$4</formula>
    </cfRule>
    <cfRule type="cellIs" dxfId="1068" priority="12" operator="greaterThanOrEqual">
      <formula>$L$4</formula>
    </cfRule>
  </conditionalFormatting>
  <conditionalFormatting sqref="G5:G49">
    <cfRule type="cellIs" dxfId="1067" priority="9" operator="lessThan">
      <formula>$G$4</formula>
    </cfRule>
    <cfRule type="cellIs" dxfId="1066" priority="10" operator="greaterThanOrEqual">
      <formula>$G$4</formula>
    </cfRule>
  </conditionalFormatting>
  <conditionalFormatting sqref="AH5:AI49">
    <cfRule type="cellIs" dxfId="1065" priority="7" operator="greaterThan">
      <formula>$AH$4</formula>
    </cfRule>
    <cfRule type="cellIs" dxfId="1064" priority="8" operator="lessThanOrEqual">
      <formula>$AH$4</formula>
    </cfRule>
  </conditionalFormatting>
  <conditionalFormatting sqref="AI5:AI49">
    <cfRule type="cellIs" dxfId="1063" priority="5" operator="greaterThan">
      <formula>$AI$4</formula>
    </cfRule>
    <cfRule type="cellIs" dxfId="1062" priority="6" operator="lessThanOrEqual">
      <formula>$AI$4</formula>
    </cfRule>
  </conditionalFormatting>
  <conditionalFormatting sqref="AJ5:AJ49">
    <cfRule type="expression" dxfId="1061" priority="3">
      <formula>$AJ5="No cumple"</formula>
    </cfRule>
    <cfRule type="expression" dxfId="1060"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S104"/>
  <sheetViews>
    <sheetView topLeftCell="A10" zoomScaleNormal="100" workbookViewId="0">
      <selection activeCell="I58" sqref="I58"/>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255</v>
      </c>
      <c r="C3" s="99"/>
      <c r="D3" s="100"/>
      <c r="E3" s="118" t="s">
        <v>221</v>
      </c>
      <c r="F3" s="107" t="str">
        <f>VLOOKUP(B3,ESPECIFICACIONES[],2,FALSE)</f>
        <v>VIDRIO INCOLORO</v>
      </c>
      <c r="G3" s="74" t="str">
        <f>VLOOKUP(B3,ESPECIFICACIONES[],3,FALSE)</f>
        <v>No menor a 20 ml                                No menor a 10 ml</v>
      </c>
      <c r="H3" s="107" t="str">
        <f>VLOOKUP(B3,ESPECIFICACIONES[],5,FALSE)</f>
        <v>El contenido y el envase primario no presenta huellas de coloración</v>
      </c>
      <c r="I3" s="107" t="str">
        <f>VLOOKUP(B3,ESPECIFICACIONES[],4,FALSE)</f>
        <v>LÍmpida y transparente</v>
      </c>
      <c r="J3" s="120">
        <f>VLOOKUP(B3,ESPECIFICACIONES[],6,FALSE)</f>
        <v>4.5</v>
      </c>
      <c r="K3" s="120">
        <f>VLOOKUP(B3,ESPECIFICACIONES[],7,FALSE)</f>
        <v>7</v>
      </c>
      <c r="L3" s="109" t="str">
        <f>VLOOKUP(B3,ESPECIFICACIONES[],8,FALSE)</f>
        <v>ms/cm</v>
      </c>
      <c r="M3" s="110" t="str">
        <f>VLOOKUP(B3,ESPECIFICACIONES[],9,FALSE)</f>
        <v>NA</v>
      </c>
      <c r="N3" s="63" t="str">
        <f>VLOOKUP(B3,ESPECIFICACIONES[],9,FALSE)</f>
        <v>NA</v>
      </c>
      <c r="O3" s="107" t="str">
        <f>VLOOKUP(B3,ESPECIFICACIONES[],11,FALSE)</f>
        <v>NA</v>
      </c>
      <c r="P3" s="104" t="str">
        <f>VLOOKUP(B3,ESPECIFICACIONES[],12,FALSE)</f>
        <v>% Cloruro de sodio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3,6 UE/ml</v>
      </c>
      <c r="AL3" s="95"/>
      <c r="AM3" s="97"/>
    </row>
    <row r="4" spans="1:45" s="49" customFormat="1" ht="27" customHeight="1" x14ac:dyDescent="0.25">
      <c r="A4" s="87"/>
      <c r="B4" s="101"/>
      <c r="C4" s="102"/>
      <c r="D4" s="103"/>
      <c r="E4" s="119"/>
      <c r="F4" s="108"/>
      <c r="G4" s="62">
        <v>20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Cloruro de Sodio 20%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Cloruro de Sodio 20%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Cloruro de Sodio 20%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Cloruro de Sodio 20%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Cloruro de Sodio 20%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Cloruro de Sodio 20%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Cloruro de Sodio 20%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Cloruro de Sodio 20%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Cloruro de Sodio 20%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Cloruro de Sodio 20%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Cloruro de Sodio 20%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Cloruro de Sodio 20%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Cloruro de Sodio 20%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Cloruro de Sodio 20%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Cloruro de Sodio 20%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Cloruro de Sodio 20%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Cloruro de Sodio 20%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Cloruro de Sodio 20%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Cloruro de Sodio 20%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Cloruro de Sodio 20%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Cloruro de Sodio 20%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Cloruro de Sodio 20%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Cloruro de Sodio 20%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Cloruro de Sodio 20%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Cloruro de Sodio 20%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Cloruro de Sodio 20%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Cloruro de Sodio 20%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Cloruro de Sodio 20%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Cloruro de Sodio 20%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Cloruro de Sodio 20%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Cloruro de Sodio 20%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Cloruro de Sodio 20%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Cloruro de Sodio 20%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Cloruro de Sodio 20%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Cloruro de Sodio 20%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Cloruro de Sodio 20%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Cloruro de Sodio 20%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Cloruro de Sodio 20%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Cloruro de Sodio 20%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Cloruro de Sodio 20%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Cloruro de Sodio 20%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Cloruro de Sodio 20%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Cloruro de Sodio 20%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Cloruro de Sodio 20%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45" ht="20.25" customHeight="1" x14ac:dyDescent="0.25">
      <c r="A49" s="65"/>
      <c r="B49" s="111" t="str">
        <f>VLOOKUP(B46,ESPECIFICACIONES[],1,FALSE)</f>
        <v xml:space="preserve">Cloruro de Sodio 20%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row r="50" spans="1:45" s="46" customFormat="1" ht="14.25" customHeight="1" x14ac:dyDescent="0.2">
      <c r="A50" s="83" t="s">
        <v>212</v>
      </c>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row>
    <row r="51" spans="1:45" s="48" customFormat="1" ht="14.25" customHeight="1" x14ac:dyDescent="0.25">
      <c r="A51" s="85" t="s">
        <v>213</v>
      </c>
      <c r="B51" s="88" t="s">
        <v>214</v>
      </c>
      <c r="C51" s="88"/>
      <c r="D51" s="88"/>
      <c r="E51" s="47" t="s">
        <v>215</v>
      </c>
      <c r="F51" s="47" t="s">
        <v>224</v>
      </c>
      <c r="G51" s="47" t="s">
        <v>232</v>
      </c>
      <c r="H51" s="47" t="s">
        <v>218</v>
      </c>
      <c r="I51" s="73" t="s">
        <v>216</v>
      </c>
      <c r="J51" s="89" t="s">
        <v>217</v>
      </c>
      <c r="K51" s="90"/>
      <c r="L51" s="91" t="s">
        <v>219</v>
      </c>
      <c r="M51" s="92"/>
      <c r="N51" s="73" t="s">
        <v>225</v>
      </c>
      <c r="O51" s="73" t="s">
        <v>226</v>
      </c>
      <c r="P51" s="91" t="s">
        <v>220</v>
      </c>
      <c r="Q51" s="93"/>
      <c r="R51" s="93"/>
      <c r="S51" s="93"/>
      <c r="T51" s="93"/>
      <c r="U51" s="93"/>
      <c r="V51" s="93"/>
      <c r="W51" s="93"/>
      <c r="X51" s="93"/>
      <c r="Y51" s="93"/>
      <c r="Z51" s="93"/>
      <c r="AA51" s="93"/>
      <c r="AB51" s="93"/>
      <c r="AC51" s="93"/>
      <c r="AD51" s="93"/>
      <c r="AE51" s="93"/>
      <c r="AF51" s="93"/>
      <c r="AG51" s="92" t="s">
        <v>238</v>
      </c>
      <c r="AH51" s="88" t="s">
        <v>238</v>
      </c>
      <c r="AI51" s="88"/>
      <c r="AJ51" s="64" t="s">
        <v>239</v>
      </c>
      <c r="AK51" s="64" t="s">
        <v>240</v>
      </c>
      <c r="AL51" s="94" t="s">
        <v>222</v>
      </c>
      <c r="AM51" s="97" t="s">
        <v>223</v>
      </c>
    </row>
    <row r="52" spans="1:45" s="48" customFormat="1" ht="44.25" customHeight="1" x14ac:dyDescent="0.25">
      <c r="A52" s="86"/>
      <c r="B52" s="98" t="s">
        <v>255</v>
      </c>
      <c r="C52" s="99"/>
      <c r="D52" s="100"/>
      <c r="E52" s="118" t="s">
        <v>221</v>
      </c>
      <c r="F52" s="107" t="str">
        <f>VLOOKUP(B52,ESPECIFICACIONES[],2,FALSE)</f>
        <v>VIDRIO INCOLORO</v>
      </c>
      <c r="G52" s="74" t="str">
        <f>VLOOKUP(B52,ESPECIFICACIONES[],3,FALSE)</f>
        <v>No menor a 20 ml                                No menor a 10 ml</v>
      </c>
      <c r="H52" s="107" t="str">
        <f>VLOOKUP(B52,ESPECIFICACIONES[],5,FALSE)</f>
        <v>El contenido y el envase primario no presenta huellas de coloración</v>
      </c>
      <c r="I52" s="107" t="str">
        <f>VLOOKUP(B52,ESPECIFICACIONES[],4,FALSE)</f>
        <v>LÍmpida y transparente</v>
      </c>
      <c r="J52" s="120">
        <f>VLOOKUP(B52,ESPECIFICACIONES[],6,FALSE)</f>
        <v>4.5</v>
      </c>
      <c r="K52" s="120">
        <f>VLOOKUP(B52,ESPECIFICACIONES[],7,FALSE)</f>
        <v>7</v>
      </c>
      <c r="L52" s="109" t="str">
        <f>VLOOKUP(B52,ESPECIFICACIONES[],8,FALSE)</f>
        <v>ms/cm</v>
      </c>
      <c r="M52" s="110" t="str">
        <f>VLOOKUP(B52,ESPECIFICACIONES[],9,FALSE)</f>
        <v>NA</v>
      </c>
      <c r="N52" s="63" t="str">
        <f>VLOOKUP(B52,ESPECIFICACIONES[],9,FALSE)</f>
        <v>NA</v>
      </c>
      <c r="O52" s="107" t="str">
        <f>VLOOKUP(B52,ESPECIFICACIONES[],11,FALSE)</f>
        <v>NA</v>
      </c>
      <c r="P52" s="104" t="str">
        <f>VLOOKUP(B52,ESPECIFICACIONES[],12,FALSE)</f>
        <v>% Cloruro de sodio</v>
      </c>
      <c r="Q52" s="104"/>
      <c r="R52" s="104" t="str">
        <f>VLOOKUP(B52,ESPECIFICACIONES[],15,FALSE)</f>
        <v>NA</v>
      </c>
      <c r="S52" s="104"/>
      <c r="T52" s="104" t="str">
        <f>VLOOKUP(B52,ESPECIFICACIONES[],18,FALSE)</f>
        <v>NA</v>
      </c>
      <c r="U52" s="104" t="str">
        <f>VLOOKUP(B52,ESPECIFICACIONES[],21,FALSE)</f>
        <v>NA</v>
      </c>
      <c r="V52" s="104" t="str">
        <f>VLOOKUP(B52,ESPECIFICACIONES[],21,FALSE)</f>
        <v>NA</v>
      </c>
      <c r="W52" s="104" t="str">
        <f>VLOOKUP(B52,ESPECIFICACIONES[],24,FALSE)</f>
        <v>NA</v>
      </c>
      <c r="X52" s="104" t="str">
        <f>VLOOKUP(B52,ESPECIFICACIONES[],24,FALSE)</f>
        <v>NA</v>
      </c>
      <c r="Y52" s="104"/>
      <c r="Z52" s="104" t="str">
        <f>VLOOKUP(B52,ESPECIFICACIONES[],27,FALSE)</f>
        <v>NA</v>
      </c>
      <c r="AA52" s="104" t="str">
        <f>VLOOKUP(B52,ESPECIFICACIONES[],30,FALSE)</f>
        <v>NA</v>
      </c>
      <c r="AB52" s="105" t="str">
        <f>VLOOKUP(B52,ESPECIFICACIONES[],30,FALSE)</f>
        <v>NA</v>
      </c>
      <c r="AC52" s="106"/>
      <c r="AD52" s="105" t="str">
        <f>VLOOKUP(B52,ESPECIFICACIONES[],33,FALSE)</f>
        <v>NA</v>
      </c>
      <c r="AE52" s="106"/>
      <c r="AF52" s="105" t="str">
        <f>VLOOKUP(B52,ESPECIFICACIONES[],36,FALSE)</f>
        <v>NA</v>
      </c>
      <c r="AG52" s="106"/>
      <c r="AH52" s="63" t="str">
        <f>VLOOKUP(B52,ESPECIFICACIONES[],39,FALSE)</f>
        <v>NA</v>
      </c>
      <c r="AI52" s="63" t="str">
        <f>VLOOKUP(B52,ESPECIFICACIONES[],40,FALSE)</f>
        <v>NA</v>
      </c>
      <c r="AJ52" s="107" t="str">
        <f>VLOOKUP(B52,ESPECIFICACIONES[],41,FALSE)</f>
        <v>Negativo al desarrollo de bacterias y hongos</v>
      </c>
      <c r="AK52" s="63" t="str">
        <f>VLOOKUP(B52,ESPECIFICACIONES[],42,FALSE)</f>
        <v>No más de 3,6 UE/ml</v>
      </c>
      <c r="AL52" s="95"/>
      <c r="AM52" s="97"/>
    </row>
    <row r="53" spans="1:45" s="49" customFormat="1" ht="27" customHeight="1" x14ac:dyDescent="0.25">
      <c r="A53" s="87"/>
      <c r="B53" s="101"/>
      <c r="C53" s="102"/>
      <c r="D53" s="103"/>
      <c r="E53" s="119"/>
      <c r="F53" s="108"/>
      <c r="G53" s="62">
        <v>10</v>
      </c>
      <c r="H53" s="108"/>
      <c r="I53" s="108"/>
      <c r="J53" s="120"/>
      <c r="K53" s="120"/>
      <c r="L53" s="63" t="s">
        <v>8</v>
      </c>
      <c r="M53" s="63" t="s">
        <v>8</v>
      </c>
      <c r="N53" s="63" t="e">
        <f>VLOOKUP(E53,ESPECIFICACIONES[],10,FALSE)</f>
        <v>#N/A</v>
      </c>
      <c r="O53" s="108">
        <f>VLOOKUP(B52,ESPECIFICACIONES[],13,FALSE)</f>
        <v>0.95</v>
      </c>
      <c r="P53" s="51">
        <f>VLOOKUP(B52,ESPECIFICACIONES[],13,FALSE)</f>
        <v>0.95</v>
      </c>
      <c r="Q53" s="51">
        <f>VLOOKUP(B52,ESPECIFICACIONES[],14,FALSE)</f>
        <v>1.05</v>
      </c>
      <c r="R53" s="52" t="str">
        <f>VLOOKUP(B52,ESPECIFICACIONES[],16,FALSE)</f>
        <v>NA</v>
      </c>
      <c r="S53" s="52" t="str">
        <f>VLOOKUP(B52,ESPECIFICACIONES[],17,FALSE)</f>
        <v>NA</v>
      </c>
      <c r="T53" s="52" t="str">
        <f>VLOOKUP(B52,ESPECIFICACIONES[],19,FALSE)</f>
        <v>NA</v>
      </c>
      <c r="U53" s="52" t="str">
        <f>VLOOKUP(B52,ESPECIFICACIONES[],20,FALSE)</f>
        <v>NA</v>
      </c>
      <c r="V53" s="52" t="str">
        <f>VLOOKUP(B52,ESPECIFICACIONES[],22,FALSE)</f>
        <v>NA</v>
      </c>
      <c r="W53" s="52" t="str">
        <f>VLOOKUP(B52,ESPECIFICACIONES[],23,FALSE)</f>
        <v>NA</v>
      </c>
      <c r="X53" s="52" t="str">
        <f>VLOOKUP(B52,ESPECIFICACIONES[],25,FALSE)</f>
        <v>NA</v>
      </c>
      <c r="Y53" s="52" t="str">
        <f>VLOOKUP(B52,ESPECIFICACIONES[],26,FALSE)</f>
        <v>NA</v>
      </c>
      <c r="Z53" s="52" t="str">
        <f>VLOOKUP(B52,ESPECIFICACIONES[],28,FALSE)</f>
        <v>NA</v>
      </c>
      <c r="AA53" s="52" t="str">
        <f>VLOOKUP(B52,ESPECIFICACIONES[],29,FALSE)</f>
        <v>NA</v>
      </c>
      <c r="AB53" s="52" t="str">
        <f>VLOOKUP(B52,ESPECIFICACIONES[],31,FALSE)</f>
        <v>NA</v>
      </c>
      <c r="AC53" s="52" t="str">
        <f>VLOOKUP(B52,ESPECIFICACIONES[],32,FALSE)</f>
        <v>NA</v>
      </c>
      <c r="AD53" s="52" t="str">
        <f>VLOOKUP(B52,ESPECIFICACIONES[],34,FALSE)</f>
        <v>NA</v>
      </c>
      <c r="AE53" s="52" t="str">
        <f>VLOOKUP(B52,ESPECIFICACIONES[],35,FALSE)</f>
        <v>NA</v>
      </c>
      <c r="AF53" s="52" t="str">
        <f>VLOOKUP(B52,ESPECIFICACIONES[],37,FALSE)</f>
        <v>NA</v>
      </c>
      <c r="AG53" s="52" t="str">
        <f>VLOOKUP(B52,ESPECIFICACIONES[],38,FALSE)</f>
        <v>NA</v>
      </c>
      <c r="AH53" s="67" t="s">
        <v>8</v>
      </c>
      <c r="AI53" s="67" t="s">
        <v>8</v>
      </c>
      <c r="AJ53" s="108" t="e">
        <f>VLOOKUP(C53,ESPECIFICACIONES[],40,FALSE)</f>
        <v>#N/A</v>
      </c>
      <c r="AK53" s="66">
        <v>0.5</v>
      </c>
      <c r="AL53" s="96"/>
      <c r="AM53" s="97"/>
      <c r="AS53" s="50"/>
    </row>
    <row r="54" spans="1:45" ht="20.25" customHeight="1" x14ac:dyDescent="0.25">
      <c r="A54" s="65"/>
      <c r="B54" s="111" t="str">
        <f>VLOOKUP(B47,ESPECIFICACIONES[],1,FALSE)</f>
        <v xml:space="preserve">Cloruro de Sodio 20% </v>
      </c>
      <c r="C54" s="112"/>
      <c r="D54" s="113"/>
      <c r="E54" s="65"/>
      <c r="F54" s="65"/>
      <c r="G54" s="65" t="s">
        <v>8</v>
      </c>
      <c r="H54" s="65" t="s">
        <v>8</v>
      </c>
      <c r="I54" s="65" t="s">
        <v>8</v>
      </c>
      <c r="J54" s="114" t="s">
        <v>8</v>
      </c>
      <c r="K54" s="115"/>
      <c r="L54" s="114"/>
      <c r="M54" s="115"/>
      <c r="N54" s="65"/>
      <c r="O54" s="65"/>
      <c r="P54" s="116" t="s">
        <v>8</v>
      </c>
      <c r="Q54" s="117"/>
      <c r="R54" s="116"/>
      <c r="S54" s="117"/>
      <c r="T54" s="116"/>
      <c r="U54" s="117"/>
      <c r="V54" s="116"/>
      <c r="W54" s="117"/>
      <c r="X54" s="116"/>
      <c r="Y54" s="117"/>
      <c r="Z54" s="116"/>
      <c r="AA54" s="117"/>
      <c r="AB54" s="116"/>
      <c r="AC54" s="117"/>
      <c r="AD54" s="116"/>
      <c r="AE54" s="117"/>
      <c r="AF54" s="116"/>
      <c r="AG54" s="117"/>
      <c r="AH54" s="65"/>
      <c r="AI54" s="65"/>
      <c r="AJ54" s="65" t="s">
        <v>8</v>
      </c>
      <c r="AK54" s="71"/>
      <c r="AL54" s="65"/>
      <c r="AM54" s="65"/>
    </row>
    <row r="55" spans="1:45" ht="20.25" customHeight="1" x14ac:dyDescent="0.25">
      <c r="A55" s="65"/>
      <c r="B55" s="111" t="str">
        <f>VLOOKUP(B48,ESPECIFICACIONES[],1,FALSE)</f>
        <v xml:space="preserve">Cloruro de Sodio 20% </v>
      </c>
      <c r="C55" s="112"/>
      <c r="D55" s="113"/>
      <c r="E55" s="65"/>
      <c r="F55" s="65"/>
      <c r="G55" s="65"/>
      <c r="H55" s="65"/>
      <c r="I55" s="65" t="s">
        <v>8</v>
      </c>
      <c r="J55" s="114"/>
      <c r="K55" s="115"/>
      <c r="L55" s="114"/>
      <c r="M55" s="115"/>
      <c r="N55" s="65"/>
      <c r="O55" s="65"/>
      <c r="P55" s="116"/>
      <c r="Q55" s="117"/>
      <c r="R55" s="116"/>
      <c r="S55" s="117"/>
      <c r="T55" s="116"/>
      <c r="U55" s="117"/>
      <c r="V55" s="116"/>
      <c r="W55" s="117"/>
      <c r="X55" s="116"/>
      <c r="Y55" s="117"/>
      <c r="Z55" s="116"/>
      <c r="AA55" s="117"/>
      <c r="AB55" s="116"/>
      <c r="AC55" s="117"/>
      <c r="AD55" s="116"/>
      <c r="AE55" s="117"/>
      <c r="AF55" s="116"/>
      <c r="AG55" s="117"/>
      <c r="AH55" s="65"/>
      <c r="AI55" s="65"/>
      <c r="AJ55" s="65"/>
      <c r="AK55" s="71"/>
      <c r="AL55" s="65"/>
      <c r="AM55" s="65"/>
    </row>
    <row r="56" spans="1:45" ht="20.25" customHeight="1" x14ac:dyDescent="0.25">
      <c r="A56" s="65"/>
      <c r="B56" s="111" t="str">
        <f>VLOOKUP(B49,ESPECIFICACIONES[],1,FALSE)</f>
        <v xml:space="preserve">Cloruro de Sodio 20% </v>
      </c>
      <c r="C56" s="112"/>
      <c r="D56" s="113"/>
      <c r="E56" s="65"/>
      <c r="F56" s="65"/>
      <c r="G56" s="65"/>
      <c r="H56" s="65"/>
      <c r="I56" s="65" t="s">
        <v>8</v>
      </c>
      <c r="J56" s="114"/>
      <c r="K56" s="115"/>
      <c r="L56" s="114"/>
      <c r="M56" s="115"/>
      <c r="N56" s="65"/>
      <c r="O56" s="65"/>
      <c r="P56" s="116"/>
      <c r="Q56" s="117"/>
      <c r="R56" s="116"/>
      <c r="S56" s="117"/>
      <c r="T56" s="116"/>
      <c r="U56" s="117"/>
      <c r="V56" s="116"/>
      <c r="W56" s="117"/>
      <c r="X56" s="116"/>
      <c r="Y56" s="117"/>
      <c r="Z56" s="116"/>
      <c r="AA56" s="117"/>
      <c r="AB56" s="116"/>
      <c r="AC56" s="117"/>
      <c r="AD56" s="116"/>
      <c r="AE56" s="117"/>
      <c r="AF56" s="116"/>
      <c r="AG56" s="117"/>
      <c r="AH56" s="65"/>
      <c r="AI56" s="65"/>
      <c r="AJ56" s="65"/>
      <c r="AK56" s="71"/>
      <c r="AL56" s="65"/>
      <c r="AM56" s="65"/>
    </row>
    <row r="57" spans="1:45" ht="20.25" customHeight="1" x14ac:dyDescent="0.25">
      <c r="A57" s="65"/>
      <c r="B57" s="111" t="str">
        <f>VLOOKUP(B54,ESPECIFICACIONES[],1,FALSE)</f>
        <v xml:space="preserve">Cloruro de Sodio 20% </v>
      </c>
      <c r="C57" s="112"/>
      <c r="D57" s="113"/>
      <c r="E57" s="65"/>
      <c r="F57" s="65"/>
      <c r="G57" s="65"/>
      <c r="H57" s="65"/>
      <c r="I57" s="65" t="s">
        <v>8</v>
      </c>
      <c r="J57" s="114"/>
      <c r="K57" s="115"/>
      <c r="L57" s="114"/>
      <c r="M57" s="115"/>
      <c r="N57" s="65"/>
      <c r="O57" s="65"/>
      <c r="P57" s="116"/>
      <c r="Q57" s="117"/>
      <c r="R57" s="116"/>
      <c r="S57" s="117"/>
      <c r="T57" s="116"/>
      <c r="U57" s="117"/>
      <c r="V57" s="116"/>
      <c r="W57" s="117"/>
      <c r="X57" s="116"/>
      <c r="Y57" s="117"/>
      <c r="Z57" s="116"/>
      <c r="AA57" s="117"/>
      <c r="AB57" s="116"/>
      <c r="AC57" s="117"/>
      <c r="AD57" s="116"/>
      <c r="AE57" s="117"/>
      <c r="AF57" s="116"/>
      <c r="AG57" s="117"/>
      <c r="AH57" s="65"/>
      <c r="AI57" s="65"/>
      <c r="AJ57" s="65"/>
      <c r="AK57" s="71"/>
      <c r="AL57" s="65"/>
      <c r="AM57" s="65"/>
    </row>
    <row r="58" spans="1:45" ht="20.25" customHeight="1" x14ac:dyDescent="0.25">
      <c r="A58" s="65"/>
      <c r="B58" s="111" t="str">
        <f>VLOOKUP(B55,ESPECIFICACIONES[],1,FALSE)</f>
        <v xml:space="preserve">Cloruro de Sodio 20% </v>
      </c>
      <c r="C58" s="112"/>
      <c r="D58" s="113"/>
      <c r="E58" s="65"/>
      <c r="F58" s="65"/>
      <c r="G58" s="65"/>
      <c r="H58" s="65"/>
      <c r="I58" s="65" t="s">
        <v>8</v>
      </c>
      <c r="J58" s="114"/>
      <c r="K58" s="115"/>
      <c r="L58" s="114"/>
      <c r="M58" s="115"/>
      <c r="N58" s="65"/>
      <c r="O58" s="65"/>
      <c r="P58" s="116"/>
      <c r="Q58" s="117"/>
      <c r="R58" s="116"/>
      <c r="S58" s="117"/>
      <c r="T58" s="116"/>
      <c r="U58" s="117"/>
      <c r="V58" s="116"/>
      <c r="W58" s="117"/>
      <c r="X58" s="116"/>
      <c r="Y58" s="117"/>
      <c r="Z58" s="116"/>
      <c r="AA58" s="117"/>
      <c r="AB58" s="116"/>
      <c r="AC58" s="117"/>
      <c r="AD58" s="116"/>
      <c r="AE58" s="117"/>
      <c r="AF58" s="116"/>
      <c r="AG58" s="117"/>
      <c r="AH58" s="65"/>
      <c r="AI58" s="65"/>
      <c r="AJ58" s="65"/>
      <c r="AK58" s="71"/>
      <c r="AL58" s="65"/>
      <c r="AM58" s="65"/>
    </row>
    <row r="59" spans="1:45" ht="20.25" customHeight="1" x14ac:dyDescent="0.25">
      <c r="A59" s="65"/>
      <c r="B59" s="111" t="str">
        <f>VLOOKUP(B56,ESPECIFICACIONES[],1,FALSE)</f>
        <v xml:space="preserve">Cloruro de Sodio 20% </v>
      </c>
      <c r="C59" s="112"/>
      <c r="D59" s="113"/>
      <c r="E59" s="65"/>
      <c r="F59" s="65"/>
      <c r="G59" s="65"/>
      <c r="H59" s="65"/>
      <c r="I59" s="65" t="s">
        <v>8</v>
      </c>
      <c r="J59" s="114"/>
      <c r="K59" s="115"/>
      <c r="L59" s="114"/>
      <c r="M59" s="115"/>
      <c r="N59" s="65"/>
      <c r="O59" s="65"/>
      <c r="P59" s="116"/>
      <c r="Q59" s="117"/>
      <c r="R59" s="116"/>
      <c r="S59" s="117"/>
      <c r="T59" s="116"/>
      <c r="U59" s="117"/>
      <c r="V59" s="116"/>
      <c r="W59" s="117"/>
      <c r="X59" s="116"/>
      <c r="Y59" s="117"/>
      <c r="Z59" s="116"/>
      <c r="AA59" s="117"/>
      <c r="AB59" s="116"/>
      <c r="AC59" s="117"/>
      <c r="AD59" s="116"/>
      <c r="AE59" s="117"/>
      <c r="AF59" s="116"/>
      <c r="AG59" s="117"/>
      <c r="AH59" s="65"/>
      <c r="AI59" s="65"/>
      <c r="AJ59" s="65"/>
      <c r="AK59" s="71"/>
      <c r="AL59" s="65"/>
      <c r="AM59" s="65"/>
    </row>
    <row r="60" spans="1:45" ht="20.25" customHeight="1" x14ac:dyDescent="0.25">
      <c r="A60" s="65"/>
      <c r="B60" s="111" t="str">
        <f>VLOOKUP(B57,ESPECIFICACIONES[],1,FALSE)</f>
        <v xml:space="preserve">Cloruro de Sodio 20% </v>
      </c>
      <c r="C60" s="112"/>
      <c r="D60" s="113"/>
      <c r="E60" s="65"/>
      <c r="F60" s="65"/>
      <c r="G60" s="65"/>
      <c r="H60" s="65"/>
      <c r="I60" s="65" t="s">
        <v>8</v>
      </c>
      <c r="J60" s="114"/>
      <c r="K60" s="115"/>
      <c r="L60" s="114"/>
      <c r="M60" s="115"/>
      <c r="N60" s="65"/>
      <c r="O60" s="65"/>
      <c r="P60" s="116"/>
      <c r="Q60" s="117"/>
      <c r="R60" s="116"/>
      <c r="S60" s="117"/>
      <c r="T60" s="116"/>
      <c r="U60" s="117"/>
      <c r="V60" s="116"/>
      <c r="W60" s="117"/>
      <c r="X60" s="116"/>
      <c r="Y60" s="117"/>
      <c r="Z60" s="116"/>
      <c r="AA60" s="117"/>
      <c r="AB60" s="116"/>
      <c r="AC60" s="117"/>
      <c r="AD60" s="116"/>
      <c r="AE60" s="117"/>
      <c r="AF60" s="116"/>
      <c r="AG60" s="117"/>
      <c r="AH60" s="65"/>
      <c r="AI60" s="65"/>
      <c r="AJ60" s="65"/>
      <c r="AK60" s="71"/>
      <c r="AL60" s="65"/>
      <c r="AM60" s="65"/>
    </row>
    <row r="61" spans="1:45" ht="20.25" customHeight="1" x14ac:dyDescent="0.25">
      <c r="A61" s="65"/>
      <c r="B61" s="111" t="str">
        <f>VLOOKUP(B58,ESPECIFICACIONES[],1,FALSE)</f>
        <v xml:space="preserve">Cloruro de Sodio 20% </v>
      </c>
      <c r="C61" s="112"/>
      <c r="D61" s="113"/>
      <c r="E61" s="65"/>
      <c r="F61" s="65"/>
      <c r="G61" s="65"/>
      <c r="H61" s="65"/>
      <c r="I61" s="65" t="s">
        <v>8</v>
      </c>
      <c r="J61" s="114"/>
      <c r="K61" s="115"/>
      <c r="L61" s="114"/>
      <c r="M61" s="115"/>
      <c r="N61" s="65"/>
      <c r="O61" s="65"/>
      <c r="P61" s="116"/>
      <c r="Q61" s="117"/>
      <c r="R61" s="116"/>
      <c r="S61" s="117"/>
      <c r="T61" s="116"/>
      <c r="U61" s="117"/>
      <c r="V61" s="116"/>
      <c r="W61" s="117"/>
      <c r="X61" s="116"/>
      <c r="Y61" s="117"/>
      <c r="Z61" s="116"/>
      <c r="AA61" s="117"/>
      <c r="AB61" s="116"/>
      <c r="AC61" s="117"/>
      <c r="AD61" s="116"/>
      <c r="AE61" s="117"/>
      <c r="AF61" s="116"/>
      <c r="AG61" s="117"/>
      <c r="AH61" s="65"/>
      <c r="AI61" s="65"/>
      <c r="AJ61" s="65"/>
      <c r="AK61" s="71"/>
      <c r="AL61" s="65"/>
      <c r="AM61" s="65"/>
    </row>
    <row r="62" spans="1:45" ht="20.25" customHeight="1" x14ac:dyDescent="0.25">
      <c r="A62" s="65"/>
      <c r="B62" s="111" t="str">
        <f>VLOOKUP(B59,ESPECIFICACIONES[],1,FALSE)</f>
        <v xml:space="preserve">Cloruro de Sodio 20% </v>
      </c>
      <c r="C62" s="112"/>
      <c r="D62" s="113"/>
      <c r="E62" s="65"/>
      <c r="F62" s="65"/>
      <c r="G62" s="65"/>
      <c r="H62" s="65"/>
      <c r="I62" s="65" t="s">
        <v>8</v>
      </c>
      <c r="J62" s="114"/>
      <c r="K62" s="115"/>
      <c r="L62" s="114"/>
      <c r="M62" s="115"/>
      <c r="N62" s="65"/>
      <c r="O62" s="65"/>
      <c r="P62" s="116"/>
      <c r="Q62" s="117"/>
      <c r="R62" s="116"/>
      <c r="S62" s="117"/>
      <c r="T62" s="116"/>
      <c r="U62" s="117"/>
      <c r="V62" s="116"/>
      <c r="W62" s="117"/>
      <c r="X62" s="116"/>
      <c r="Y62" s="117"/>
      <c r="Z62" s="116"/>
      <c r="AA62" s="117"/>
      <c r="AB62" s="116"/>
      <c r="AC62" s="117"/>
      <c r="AD62" s="116"/>
      <c r="AE62" s="117"/>
      <c r="AF62" s="116"/>
      <c r="AG62" s="117"/>
      <c r="AH62" s="65"/>
      <c r="AI62" s="65"/>
      <c r="AJ62" s="65"/>
      <c r="AK62" s="71"/>
      <c r="AL62" s="65"/>
      <c r="AM62" s="65"/>
    </row>
    <row r="63" spans="1:45" ht="20.25" customHeight="1" x14ac:dyDescent="0.25">
      <c r="A63" s="65"/>
      <c r="B63" s="111" t="str">
        <f>VLOOKUP(B60,ESPECIFICACIONES[],1,FALSE)</f>
        <v xml:space="preserve">Cloruro de Sodio 20% </v>
      </c>
      <c r="C63" s="112"/>
      <c r="D63" s="113"/>
      <c r="E63" s="65"/>
      <c r="F63" s="65"/>
      <c r="G63" s="65"/>
      <c r="H63" s="65"/>
      <c r="I63" s="65" t="s">
        <v>8</v>
      </c>
      <c r="J63" s="114"/>
      <c r="K63" s="115"/>
      <c r="L63" s="114"/>
      <c r="M63" s="115"/>
      <c r="N63" s="65"/>
      <c r="O63" s="65"/>
      <c r="P63" s="116"/>
      <c r="Q63" s="117"/>
      <c r="R63" s="116"/>
      <c r="S63" s="117"/>
      <c r="T63" s="116"/>
      <c r="U63" s="117"/>
      <c r="V63" s="116"/>
      <c r="W63" s="117"/>
      <c r="X63" s="116"/>
      <c r="Y63" s="117"/>
      <c r="Z63" s="116"/>
      <c r="AA63" s="117"/>
      <c r="AB63" s="116"/>
      <c r="AC63" s="117"/>
      <c r="AD63" s="116"/>
      <c r="AE63" s="117"/>
      <c r="AF63" s="116"/>
      <c r="AG63" s="117"/>
      <c r="AH63" s="65"/>
      <c r="AI63" s="65"/>
      <c r="AJ63" s="65"/>
      <c r="AK63" s="71"/>
      <c r="AL63" s="65"/>
      <c r="AM63" s="65"/>
    </row>
    <row r="64" spans="1:45" ht="20.25" customHeight="1" x14ac:dyDescent="0.25">
      <c r="A64" s="65"/>
      <c r="B64" s="111" t="str">
        <f>VLOOKUP(B61,ESPECIFICACIONES[],1,FALSE)</f>
        <v xml:space="preserve">Cloruro de Sodio 20% </v>
      </c>
      <c r="C64" s="112"/>
      <c r="D64" s="113"/>
      <c r="E64" s="65"/>
      <c r="F64" s="65"/>
      <c r="G64" s="65"/>
      <c r="H64" s="65"/>
      <c r="I64" s="65" t="s">
        <v>8</v>
      </c>
      <c r="J64" s="114"/>
      <c r="K64" s="115"/>
      <c r="L64" s="114"/>
      <c r="M64" s="115"/>
      <c r="N64" s="65"/>
      <c r="O64" s="65"/>
      <c r="P64" s="116"/>
      <c r="Q64" s="117"/>
      <c r="R64" s="116"/>
      <c r="S64" s="117"/>
      <c r="T64" s="116"/>
      <c r="U64" s="117"/>
      <c r="V64" s="116"/>
      <c r="W64" s="117"/>
      <c r="X64" s="116"/>
      <c r="Y64" s="117"/>
      <c r="Z64" s="116"/>
      <c r="AA64" s="117"/>
      <c r="AB64" s="116"/>
      <c r="AC64" s="117"/>
      <c r="AD64" s="116"/>
      <c r="AE64" s="117"/>
      <c r="AF64" s="116"/>
      <c r="AG64" s="117"/>
      <c r="AH64" s="65"/>
      <c r="AI64" s="65"/>
      <c r="AJ64" s="65"/>
      <c r="AK64" s="71"/>
      <c r="AL64" s="65"/>
      <c r="AM64" s="65"/>
    </row>
    <row r="65" spans="1:39" ht="20.25" customHeight="1" x14ac:dyDescent="0.25">
      <c r="A65" s="65"/>
      <c r="B65" s="111" t="str">
        <f>VLOOKUP(B62,ESPECIFICACIONES[],1,FALSE)</f>
        <v xml:space="preserve">Cloruro de Sodio 20% </v>
      </c>
      <c r="C65" s="112"/>
      <c r="D65" s="113"/>
      <c r="E65" s="65"/>
      <c r="F65" s="65"/>
      <c r="G65" s="65"/>
      <c r="H65" s="65"/>
      <c r="I65" s="65" t="s">
        <v>8</v>
      </c>
      <c r="J65" s="114"/>
      <c r="K65" s="115"/>
      <c r="L65" s="114"/>
      <c r="M65" s="115"/>
      <c r="N65" s="65"/>
      <c r="O65" s="65"/>
      <c r="P65" s="116"/>
      <c r="Q65" s="117"/>
      <c r="R65" s="116"/>
      <c r="S65" s="117"/>
      <c r="T65" s="116"/>
      <c r="U65" s="117"/>
      <c r="V65" s="116"/>
      <c r="W65" s="117"/>
      <c r="X65" s="116"/>
      <c r="Y65" s="117"/>
      <c r="Z65" s="116"/>
      <c r="AA65" s="117"/>
      <c r="AB65" s="116"/>
      <c r="AC65" s="117"/>
      <c r="AD65" s="116"/>
      <c r="AE65" s="117"/>
      <c r="AF65" s="116"/>
      <c r="AG65" s="117"/>
      <c r="AH65" s="65"/>
      <c r="AI65" s="65"/>
      <c r="AJ65" s="65"/>
      <c r="AK65" s="71"/>
      <c r="AL65" s="65"/>
      <c r="AM65" s="65"/>
    </row>
    <row r="66" spans="1:39" ht="20.25" customHeight="1" x14ac:dyDescent="0.25">
      <c r="A66" s="65"/>
      <c r="B66" s="111" t="str">
        <f>VLOOKUP(B63,ESPECIFICACIONES[],1,FALSE)</f>
        <v xml:space="preserve">Cloruro de Sodio 20% </v>
      </c>
      <c r="C66" s="112"/>
      <c r="D66" s="113"/>
      <c r="E66" s="65"/>
      <c r="F66" s="65"/>
      <c r="G66" s="65"/>
      <c r="H66" s="65"/>
      <c r="I66" s="65" t="s">
        <v>8</v>
      </c>
      <c r="J66" s="114"/>
      <c r="K66" s="115"/>
      <c r="L66" s="114"/>
      <c r="M66" s="115"/>
      <c r="N66" s="65"/>
      <c r="O66" s="65"/>
      <c r="P66" s="116"/>
      <c r="Q66" s="117"/>
      <c r="R66" s="116"/>
      <c r="S66" s="117"/>
      <c r="T66" s="116"/>
      <c r="U66" s="117"/>
      <c r="V66" s="116"/>
      <c r="W66" s="117"/>
      <c r="X66" s="116"/>
      <c r="Y66" s="117"/>
      <c r="Z66" s="116"/>
      <c r="AA66" s="117"/>
      <c r="AB66" s="116"/>
      <c r="AC66" s="117"/>
      <c r="AD66" s="116"/>
      <c r="AE66" s="117"/>
      <c r="AF66" s="116"/>
      <c r="AG66" s="117"/>
      <c r="AH66" s="65"/>
      <c r="AI66" s="65"/>
      <c r="AJ66" s="65"/>
      <c r="AK66" s="71"/>
      <c r="AL66" s="65"/>
      <c r="AM66" s="65"/>
    </row>
    <row r="67" spans="1:39" ht="20.25" customHeight="1" x14ac:dyDescent="0.25">
      <c r="A67" s="65"/>
      <c r="B67" s="111" t="str">
        <f>VLOOKUP(B64,ESPECIFICACIONES[],1,FALSE)</f>
        <v xml:space="preserve">Cloruro de Sodio 20% </v>
      </c>
      <c r="C67" s="112"/>
      <c r="D67" s="113"/>
      <c r="E67" s="65"/>
      <c r="F67" s="65"/>
      <c r="G67" s="65"/>
      <c r="H67" s="65"/>
      <c r="I67" s="65" t="s">
        <v>8</v>
      </c>
      <c r="J67" s="114"/>
      <c r="K67" s="115"/>
      <c r="L67" s="114"/>
      <c r="M67" s="115"/>
      <c r="N67" s="65"/>
      <c r="O67" s="65"/>
      <c r="P67" s="116"/>
      <c r="Q67" s="117"/>
      <c r="R67" s="116"/>
      <c r="S67" s="117"/>
      <c r="T67" s="116"/>
      <c r="U67" s="117"/>
      <c r="V67" s="116"/>
      <c r="W67" s="117"/>
      <c r="X67" s="116"/>
      <c r="Y67" s="117"/>
      <c r="Z67" s="116"/>
      <c r="AA67" s="117"/>
      <c r="AB67" s="116"/>
      <c r="AC67" s="117"/>
      <c r="AD67" s="116"/>
      <c r="AE67" s="117"/>
      <c r="AF67" s="116"/>
      <c r="AG67" s="117"/>
      <c r="AH67" s="65"/>
      <c r="AI67" s="65"/>
      <c r="AJ67" s="65"/>
      <c r="AK67" s="71"/>
      <c r="AL67" s="65"/>
      <c r="AM67" s="65"/>
    </row>
    <row r="68" spans="1:39" ht="20.25" customHeight="1" x14ac:dyDescent="0.25">
      <c r="A68" s="65"/>
      <c r="B68" s="111" t="str">
        <f>VLOOKUP(B65,ESPECIFICACIONES[],1,FALSE)</f>
        <v xml:space="preserve">Cloruro de Sodio 20% </v>
      </c>
      <c r="C68" s="112"/>
      <c r="D68" s="113"/>
      <c r="E68" s="65"/>
      <c r="F68" s="65"/>
      <c r="G68" s="65"/>
      <c r="H68" s="65"/>
      <c r="I68" s="65" t="s">
        <v>8</v>
      </c>
      <c r="J68" s="114"/>
      <c r="K68" s="115"/>
      <c r="L68" s="114"/>
      <c r="M68" s="115"/>
      <c r="N68" s="65"/>
      <c r="O68" s="65"/>
      <c r="P68" s="116"/>
      <c r="Q68" s="117"/>
      <c r="R68" s="116"/>
      <c r="S68" s="117"/>
      <c r="T68" s="116"/>
      <c r="U68" s="117"/>
      <c r="V68" s="116"/>
      <c r="W68" s="117"/>
      <c r="X68" s="116"/>
      <c r="Y68" s="117"/>
      <c r="Z68" s="116"/>
      <c r="AA68" s="117"/>
      <c r="AB68" s="116"/>
      <c r="AC68" s="117"/>
      <c r="AD68" s="116"/>
      <c r="AE68" s="117"/>
      <c r="AF68" s="116"/>
      <c r="AG68" s="117"/>
      <c r="AH68" s="65"/>
      <c r="AI68" s="65"/>
      <c r="AJ68" s="65"/>
      <c r="AK68" s="71"/>
      <c r="AL68" s="65"/>
      <c r="AM68" s="65"/>
    </row>
    <row r="69" spans="1:39" ht="20.25" customHeight="1" x14ac:dyDescent="0.25">
      <c r="A69" s="65"/>
      <c r="B69" s="111" t="str">
        <f>VLOOKUP(B66,ESPECIFICACIONES[],1,FALSE)</f>
        <v xml:space="preserve">Cloruro de Sodio 20% </v>
      </c>
      <c r="C69" s="112"/>
      <c r="D69" s="113"/>
      <c r="E69" s="65"/>
      <c r="F69" s="65"/>
      <c r="G69" s="65"/>
      <c r="H69" s="65"/>
      <c r="I69" s="65" t="s">
        <v>8</v>
      </c>
      <c r="J69" s="114"/>
      <c r="K69" s="115"/>
      <c r="L69" s="114"/>
      <c r="M69" s="115"/>
      <c r="N69" s="65"/>
      <c r="O69" s="65"/>
      <c r="P69" s="116"/>
      <c r="Q69" s="117"/>
      <c r="R69" s="116"/>
      <c r="S69" s="117"/>
      <c r="T69" s="116"/>
      <c r="U69" s="117"/>
      <c r="V69" s="116"/>
      <c r="W69" s="117"/>
      <c r="X69" s="116"/>
      <c r="Y69" s="117"/>
      <c r="Z69" s="116"/>
      <c r="AA69" s="117"/>
      <c r="AB69" s="116"/>
      <c r="AC69" s="117"/>
      <c r="AD69" s="116"/>
      <c r="AE69" s="117"/>
      <c r="AF69" s="116"/>
      <c r="AG69" s="117"/>
      <c r="AH69" s="65"/>
      <c r="AI69" s="65"/>
      <c r="AJ69" s="65"/>
      <c r="AK69" s="71"/>
      <c r="AL69" s="65"/>
      <c r="AM69" s="65"/>
    </row>
    <row r="70" spans="1:39" ht="20.25" customHeight="1" x14ac:dyDescent="0.25">
      <c r="A70" s="65"/>
      <c r="B70" s="111" t="str">
        <f>VLOOKUP(B67,ESPECIFICACIONES[],1,FALSE)</f>
        <v xml:space="preserve">Cloruro de Sodio 20% </v>
      </c>
      <c r="C70" s="112"/>
      <c r="D70" s="113"/>
      <c r="E70" s="65"/>
      <c r="F70" s="65"/>
      <c r="G70" s="65"/>
      <c r="H70" s="65"/>
      <c r="I70" s="65" t="s">
        <v>8</v>
      </c>
      <c r="J70" s="114"/>
      <c r="K70" s="115"/>
      <c r="L70" s="114"/>
      <c r="M70" s="115"/>
      <c r="N70" s="65"/>
      <c r="O70" s="65"/>
      <c r="P70" s="116"/>
      <c r="Q70" s="117"/>
      <c r="R70" s="116"/>
      <c r="S70" s="117"/>
      <c r="T70" s="116"/>
      <c r="U70" s="117"/>
      <c r="V70" s="116"/>
      <c r="W70" s="117"/>
      <c r="X70" s="116"/>
      <c r="Y70" s="117"/>
      <c r="Z70" s="116"/>
      <c r="AA70" s="117"/>
      <c r="AB70" s="116"/>
      <c r="AC70" s="117"/>
      <c r="AD70" s="116"/>
      <c r="AE70" s="117"/>
      <c r="AF70" s="116"/>
      <c r="AG70" s="117"/>
      <c r="AH70" s="65"/>
      <c r="AI70" s="65"/>
      <c r="AJ70" s="65"/>
      <c r="AK70" s="71"/>
      <c r="AL70" s="65"/>
      <c r="AM70" s="65"/>
    </row>
    <row r="71" spans="1:39" ht="20.25" customHeight="1" x14ac:dyDescent="0.25">
      <c r="A71" s="65"/>
      <c r="B71" s="111" t="str">
        <f>VLOOKUP(B68,ESPECIFICACIONES[],1,FALSE)</f>
        <v xml:space="preserve">Cloruro de Sodio 20% </v>
      </c>
      <c r="C71" s="112"/>
      <c r="D71" s="113"/>
      <c r="E71" s="65"/>
      <c r="F71" s="65"/>
      <c r="G71" s="65"/>
      <c r="H71" s="65"/>
      <c r="I71" s="65" t="s">
        <v>8</v>
      </c>
      <c r="J71" s="114"/>
      <c r="K71" s="115"/>
      <c r="L71" s="114"/>
      <c r="M71" s="115"/>
      <c r="N71" s="65"/>
      <c r="O71" s="65"/>
      <c r="P71" s="116"/>
      <c r="Q71" s="117"/>
      <c r="R71" s="116"/>
      <c r="S71" s="117"/>
      <c r="T71" s="116"/>
      <c r="U71" s="117"/>
      <c r="V71" s="116"/>
      <c r="W71" s="117"/>
      <c r="X71" s="116"/>
      <c r="Y71" s="117"/>
      <c r="Z71" s="116"/>
      <c r="AA71" s="117"/>
      <c r="AB71" s="116"/>
      <c r="AC71" s="117"/>
      <c r="AD71" s="116"/>
      <c r="AE71" s="117"/>
      <c r="AF71" s="116"/>
      <c r="AG71" s="117"/>
      <c r="AH71" s="65"/>
      <c r="AI71" s="65"/>
      <c r="AJ71" s="65"/>
      <c r="AK71" s="71"/>
      <c r="AL71" s="65"/>
      <c r="AM71" s="65"/>
    </row>
    <row r="72" spans="1:39" ht="20.25" customHeight="1" x14ac:dyDescent="0.25">
      <c r="A72" s="65"/>
      <c r="B72" s="111" t="str">
        <f>VLOOKUP(B69,ESPECIFICACIONES[],1,FALSE)</f>
        <v xml:space="preserve">Cloruro de Sodio 20% </v>
      </c>
      <c r="C72" s="112"/>
      <c r="D72" s="113"/>
      <c r="E72" s="65"/>
      <c r="F72" s="65"/>
      <c r="G72" s="65"/>
      <c r="H72" s="65"/>
      <c r="I72" s="65" t="s">
        <v>8</v>
      </c>
      <c r="J72" s="114"/>
      <c r="K72" s="115"/>
      <c r="L72" s="114"/>
      <c r="M72" s="115"/>
      <c r="N72" s="65"/>
      <c r="O72" s="65"/>
      <c r="P72" s="116"/>
      <c r="Q72" s="117"/>
      <c r="R72" s="116"/>
      <c r="S72" s="117"/>
      <c r="T72" s="116"/>
      <c r="U72" s="117"/>
      <c r="V72" s="116"/>
      <c r="W72" s="117"/>
      <c r="X72" s="116"/>
      <c r="Y72" s="117"/>
      <c r="Z72" s="116"/>
      <c r="AA72" s="117"/>
      <c r="AB72" s="116"/>
      <c r="AC72" s="117"/>
      <c r="AD72" s="116"/>
      <c r="AE72" s="117"/>
      <c r="AF72" s="116"/>
      <c r="AG72" s="117"/>
      <c r="AH72" s="65"/>
      <c r="AI72" s="65"/>
      <c r="AJ72" s="65"/>
      <c r="AK72" s="71"/>
      <c r="AL72" s="65"/>
      <c r="AM72" s="65"/>
    </row>
    <row r="73" spans="1:39" ht="20.25" customHeight="1" x14ac:dyDescent="0.25">
      <c r="A73" s="65"/>
      <c r="B73" s="111" t="str">
        <f>VLOOKUP(B70,ESPECIFICACIONES[],1,FALSE)</f>
        <v xml:space="preserve">Cloruro de Sodio 20% </v>
      </c>
      <c r="C73" s="112"/>
      <c r="D73" s="113"/>
      <c r="E73" s="65"/>
      <c r="F73" s="65"/>
      <c r="G73" s="65"/>
      <c r="H73" s="65"/>
      <c r="I73" s="65" t="s">
        <v>8</v>
      </c>
      <c r="J73" s="114"/>
      <c r="K73" s="115"/>
      <c r="L73" s="114"/>
      <c r="M73" s="115"/>
      <c r="N73" s="65"/>
      <c r="O73" s="65"/>
      <c r="P73" s="116"/>
      <c r="Q73" s="117"/>
      <c r="R73" s="116"/>
      <c r="S73" s="117"/>
      <c r="T73" s="116"/>
      <c r="U73" s="117"/>
      <c r="V73" s="116"/>
      <c r="W73" s="117"/>
      <c r="X73" s="116"/>
      <c r="Y73" s="117"/>
      <c r="Z73" s="116"/>
      <c r="AA73" s="117"/>
      <c r="AB73" s="116"/>
      <c r="AC73" s="117"/>
      <c r="AD73" s="116"/>
      <c r="AE73" s="117"/>
      <c r="AF73" s="116"/>
      <c r="AG73" s="117"/>
      <c r="AH73" s="65"/>
      <c r="AI73" s="65"/>
      <c r="AJ73" s="65"/>
      <c r="AK73" s="71"/>
      <c r="AL73" s="65"/>
      <c r="AM73" s="65"/>
    </row>
    <row r="74" spans="1:39" ht="20.25" customHeight="1" x14ac:dyDescent="0.25">
      <c r="A74" s="65"/>
      <c r="B74" s="111" t="str">
        <f>VLOOKUP(B71,ESPECIFICACIONES[],1,FALSE)</f>
        <v xml:space="preserve">Cloruro de Sodio 20% </v>
      </c>
      <c r="C74" s="112"/>
      <c r="D74" s="113"/>
      <c r="E74" s="65"/>
      <c r="F74" s="65"/>
      <c r="G74" s="65"/>
      <c r="H74" s="65"/>
      <c r="I74" s="65" t="s">
        <v>8</v>
      </c>
      <c r="J74" s="114"/>
      <c r="K74" s="115"/>
      <c r="L74" s="114"/>
      <c r="M74" s="115"/>
      <c r="N74" s="65"/>
      <c r="O74" s="65"/>
      <c r="P74" s="116"/>
      <c r="Q74" s="117"/>
      <c r="R74" s="116"/>
      <c r="S74" s="117"/>
      <c r="T74" s="116"/>
      <c r="U74" s="117"/>
      <c r="V74" s="116"/>
      <c r="W74" s="117"/>
      <c r="X74" s="116"/>
      <c r="Y74" s="117"/>
      <c r="Z74" s="116"/>
      <c r="AA74" s="117"/>
      <c r="AB74" s="116"/>
      <c r="AC74" s="117"/>
      <c r="AD74" s="116"/>
      <c r="AE74" s="117"/>
      <c r="AF74" s="116"/>
      <c r="AG74" s="117"/>
      <c r="AH74" s="65"/>
      <c r="AI74" s="65"/>
      <c r="AJ74" s="65"/>
      <c r="AK74" s="71"/>
      <c r="AL74" s="65"/>
      <c r="AM74" s="65"/>
    </row>
    <row r="75" spans="1:39" ht="20.25" customHeight="1" x14ac:dyDescent="0.25">
      <c r="A75" s="65"/>
      <c r="B75" s="111" t="str">
        <f>VLOOKUP(B72,ESPECIFICACIONES[],1,FALSE)</f>
        <v xml:space="preserve">Cloruro de Sodio 20% </v>
      </c>
      <c r="C75" s="112"/>
      <c r="D75" s="113"/>
      <c r="E75" s="65"/>
      <c r="F75" s="65"/>
      <c r="G75" s="65"/>
      <c r="H75" s="65"/>
      <c r="I75" s="65" t="s">
        <v>8</v>
      </c>
      <c r="J75" s="114"/>
      <c r="K75" s="115"/>
      <c r="L75" s="114"/>
      <c r="M75" s="115"/>
      <c r="N75" s="65"/>
      <c r="O75" s="65"/>
      <c r="P75" s="116"/>
      <c r="Q75" s="117"/>
      <c r="R75" s="116"/>
      <c r="S75" s="117"/>
      <c r="T75" s="116"/>
      <c r="U75" s="117"/>
      <c r="V75" s="116"/>
      <c r="W75" s="117"/>
      <c r="X75" s="116"/>
      <c r="Y75" s="117"/>
      <c r="Z75" s="116"/>
      <c r="AA75" s="117"/>
      <c r="AB75" s="116"/>
      <c r="AC75" s="117"/>
      <c r="AD75" s="116"/>
      <c r="AE75" s="117"/>
      <c r="AF75" s="116"/>
      <c r="AG75" s="117"/>
      <c r="AH75" s="65"/>
      <c r="AI75" s="65"/>
      <c r="AJ75" s="65"/>
      <c r="AK75" s="71"/>
      <c r="AL75" s="65"/>
      <c r="AM75" s="65"/>
    </row>
    <row r="76" spans="1:39" ht="20.25" customHeight="1" x14ac:dyDescent="0.25">
      <c r="A76" s="65"/>
      <c r="B76" s="111" t="str">
        <f>VLOOKUP(B73,ESPECIFICACIONES[],1,FALSE)</f>
        <v xml:space="preserve">Cloruro de Sodio 20% </v>
      </c>
      <c r="C76" s="112"/>
      <c r="D76" s="113"/>
      <c r="E76" s="65"/>
      <c r="F76" s="65"/>
      <c r="G76" s="65"/>
      <c r="H76" s="65"/>
      <c r="I76" s="65" t="s">
        <v>8</v>
      </c>
      <c r="J76" s="114"/>
      <c r="K76" s="115"/>
      <c r="L76" s="114"/>
      <c r="M76" s="115"/>
      <c r="N76" s="65"/>
      <c r="O76" s="65"/>
      <c r="P76" s="116"/>
      <c r="Q76" s="117"/>
      <c r="R76" s="116"/>
      <c r="S76" s="117"/>
      <c r="T76" s="116"/>
      <c r="U76" s="117"/>
      <c r="V76" s="116"/>
      <c r="W76" s="117"/>
      <c r="X76" s="116"/>
      <c r="Y76" s="117"/>
      <c r="Z76" s="116"/>
      <c r="AA76" s="117"/>
      <c r="AB76" s="116"/>
      <c r="AC76" s="117"/>
      <c r="AD76" s="116"/>
      <c r="AE76" s="117"/>
      <c r="AF76" s="116"/>
      <c r="AG76" s="117"/>
      <c r="AH76" s="65"/>
      <c r="AI76" s="65"/>
      <c r="AJ76" s="65"/>
      <c r="AK76" s="71"/>
      <c r="AL76" s="65"/>
      <c r="AM76" s="65"/>
    </row>
    <row r="77" spans="1:39" ht="20.25" customHeight="1" x14ac:dyDescent="0.25">
      <c r="A77" s="65"/>
      <c r="B77" s="111" t="str">
        <f>VLOOKUP(B74,ESPECIFICACIONES[],1,FALSE)</f>
        <v xml:space="preserve">Cloruro de Sodio 20% </v>
      </c>
      <c r="C77" s="112"/>
      <c r="D77" s="113"/>
      <c r="E77" s="65"/>
      <c r="F77" s="65"/>
      <c r="G77" s="65"/>
      <c r="H77" s="65"/>
      <c r="I77" s="65" t="s">
        <v>8</v>
      </c>
      <c r="J77" s="114"/>
      <c r="K77" s="115"/>
      <c r="L77" s="114"/>
      <c r="M77" s="115"/>
      <c r="N77" s="65"/>
      <c r="O77" s="65"/>
      <c r="P77" s="116"/>
      <c r="Q77" s="117"/>
      <c r="R77" s="116"/>
      <c r="S77" s="117"/>
      <c r="T77" s="116"/>
      <c r="U77" s="117"/>
      <c r="V77" s="116"/>
      <c r="W77" s="117"/>
      <c r="X77" s="116"/>
      <c r="Y77" s="117"/>
      <c r="Z77" s="116"/>
      <c r="AA77" s="117"/>
      <c r="AB77" s="116"/>
      <c r="AC77" s="117"/>
      <c r="AD77" s="116"/>
      <c r="AE77" s="117"/>
      <c r="AF77" s="116"/>
      <c r="AG77" s="117"/>
      <c r="AH77" s="65"/>
      <c r="AI77" s="65"/>
      <c r="AJ77" s="65"/>
      <c r="AK77" s="71"/>
      <c r="AL77" s="65"/>
      <c r="AM77" s="65"/>
    </row>
    <row r="78" spans="1:39" ht="20.25" customHeight="1" x14ac:dyDescent="0.25">
      <c r="A78" s="65"/>
      <c r="B78" s="111" t="str">
        <f>VLOOKUP(B75,ESPECIFICACIONES[],1,FALSE)</f>
        <v xml:space="preserve">Cloruro de Sodio 20% </v>
      </c>
      <c r="C78" s="112"/>
      <c r="D78" s="113"/>
      <c r="E78" s="65"/>
      <c r="F78" s="65"/>
      <c r="G78" s="65"/>
      <c r="H78" s="65"/>
      <c r="I78" s="65" t="s">
        <v>8</v>
      </c>
      <c r="J78" s="114"/>
      <c r="K78" s="115"/>
      <c r="L78" s="114"/>
      <c r="M78" s="115"/>
      <c r="N78" s="65"/>
      <c r="O78" s="65"/>
      <c r="P78" s="116"/>
      <c r="Q78" s="117"/>
      <c r="R78" s="116"/>
      <c r="S78" s="117"/>
      <c r="T78" s="116"/>
      <c r="U78" s="117"/>
      <c r="V78" s="116"/>
      <c r="W78" s="117"/>
      <c r="X78" s="116"/>
      <c r="Y78" s="117"/>
      <c r="Z78" s="116"/>
      <c r="AA78" s="117"/>
      <c r="AB78" s="116"/>
      <c r="AC78" s="117"/>
      <c r="AD78" s="116"/>
      <c r="AE78" s="117"/>
      <c r="AF78" s="116"/>
      <c r="AG78" s="117"/>
      <c r="AH78" s="65"/>
      <c r="AI78" s="65"/>
      <c r="AJ78" s="65"/>
      <c r="AK78" s="71"/>
      <c r="AL78" s="65"/>
      <c r="AM78" s="65"/>
    </row>
    <row r="79" spans="1:39" ht="20.25" customHeight="1" x14ac:dyDescent="0.25">
      <c r="A79" s="65"/>
      <c r="B79" s="111" t="str">
        <f>VLOOKUP(B76,ESPECIFICACIONES[],1,FALSE)</f>
        <v xml:space="preserve">Cloruro de Sodio 20% </v>
      </c>
      <c r="C79" s="112"/>
      <c r="D79" s="113"/>
      <c r="E79" s="65"/>
      <c r="F79" s="65"/>
      <c r="G79" s="65"/>
      <c r="H79" s="65"/>
      <c r="I79" s="65" t="s">
        <v>8</v>
      </c>
      <c r="J79" s="114"/>
      <c r="K79" s="115"/>
      <c r="L79" s="114"/>
      <c r="M79" s="115"/>
      <c r="N79" s="65"/>
      <c r="O79" s="65"/>
      <c r="P79" s="116"/>
      <c r="Q79" s="117"/>
      <c r="R79" s="116"/>
      <c r="S79" s="117"/>
      <c r="T79" s="116"/>
      <c r="U79" s="117"/>
      <c r="V79" s="116"/>
      <c r="W79" s="117"/>
      <c r="X79" s="116"/>
      <c r="Y79" s="117"/>
      <c r="Z79" s="116"/>
      <c r="AA79" s="117"/>
      <c r="AB79" s="116"/>
      <c r="AC79" s="117"/>
      <c r="AD79" s="116"/>
      <c r="AE79" s="117"/>
      <c r="AF79" s="116"/>
      <c r="AG79" s="117"/>
      <c r="AH79" s="65"/>
      <c r="AI79" s="65"/>
      <c r="AJ79" s="65"/>
      <c r="AK79" s="71"/>
      <c r="AL79" s="65"/>
      <c r="AM79" s="65"/>
    </row>
    <row r="80" spans="1:39" ht="20.25" customHeight="1" x14ac:dyDescent="0.25">
      <c r="A80" s="65"/>
      <c r="B80" s="111" t="str">
        <f>VLOOKUP(B77,ESPECIFICACIONES[],1,FALSE)</f>
        <v xml:space="preserve">Cloruro de Sodio 20% </v>
      </c>
      <c r="C80" s="112"/>
      <c r="D80" s="113"/>
      <c r="E80" s="65"/>
      <c r="F80" s="65"/>
      <c r="G80" s="65"/>
      <c r="H80" s="65"/>
      <c r="I80" s="65" t="s">
        <v>8</v>
      </c>
      <c r="J80" s="114"/>
      <c r="K80" s="115"/>
      <c r="L80" s="114"/>
      <c r="M80" s="115"/>
      <c r="N80" s="65"/>
      <c r="O80" s="65"/>
      <c r="P80" s="116"/>
      <c r="Q80" s="117"/>
      <c r="R80" s="116"/>
      <c r="S80" s="117"/>
      <c r="T80" s="116"/>
      <c r="U80" s="117"/>
      <c r="V80" s="116"/>
      <c r="W80" s="117"/>
      <c r="X80" s="116"/>
      <c r="Y80" s="117"/>
      <c r="Z80" s="116"/>
      <c r="AA80" s="117"/>
      <c r="AB80" s="116"/>
      <c r="AC80" s="117"/>
      <c r="AD80" s="116"/>
      <c r="AE80" s="117"/>
      <c r="AF80" s="116"/>
      <c r="AG80" s="117"/>
      <c r="AH80" s="65"/>
      <c r="AI80" s="65"/>
      <c r="AJ80" s="65"/>
      <c r="AK80" s="71"/>
      <c r="AL80" s="65"/>
      <c r="AM80" s="65"/>
    </row>
    <row r="81" spans="1:39" ht="20.25" customHeight="1" x14ac:dyDescent="0.25">
      <c r="A81" s="65"/>
      <c r="B81" s="111" t="str">
        <f>VLOOKUP(B78,ESPECIFICACIONES[],1,FALSE)</f>
        <v xml:space="preserve">Cloruro de Sodio 20% </v>
      </c>
      <c r="C81" s="112"/>
      <c r="D81" s="113"/>
      <c r="E81" s="65"/>
      <c r="F81" s="65"/>
      <c r="G81" s="65"/>
      <c r="H81" s="65"/>
      <c r="I81" s="65" t="s">
        <v>8</v>
      </c>
      <c r="J81" s="114"/>
      <c r="K81" s="115"/>
      <c r="L81" s="114"/>
      <c r="M81" s="115"/>
      <c r="N81" s="65"/>
      <c r="O81" s="65"/>
      <c r="P81" s="116"/>
      <c r="Q81" s="117"/>
      <c r="R81" s="116"/>
      <c r="S81" s="117"/>
      <c r="T81" s="116"/>
      <c r="U81" s="117"/>
      <c r="V81" s="116"/>
      <c r="W81" s="117"/>
      <c r="X81" s="116"/>
      <c r="Y81" s="117"/>
      <c r="Z81" s="116"/>
      <c r="AA81" s="117"/>
      <c r="AB81" s="116"/>
      <c r="AC81" s="117"/>
      <c r="AD81" s="116"/>
      <c r="AE81" s="117"/>
      <c r="AF81" s="116"/>
      <c r="AG81" s="117"/>
      <c r="AH81" s="65"/>
      <c r="AI81" s="65"/>
      <c r="AJ81" s="65"/>
      <c r="AK81" s="71"/>
      <c r="AL81" s="65"/>
      <c r="AM81" s="65"/>
    </row>
    <row r="82" spans="1:39" ht="20.25" customHeight="1" x14ac:dyDescent="0.25">
      <c r="A82" s="65"/>
      <c r="B82" s="111" t="str">
        <f>VLOOKUP(B79,ESPECIFICACIONES[],1,FALSE)</f>
        <v xml:space="preserve">Cloruro de Sodio 20% </v>
      </c>
      <c r="C82" s="112"/>
      <c r="D82" s="113"/>
      <c r="E82" s="65"/>
      <c r="F82" s="65"/>
      <c r="G82" s="65"/>
      <c r="H82" s="65"/>
      <c r="I82" s="65" t="s">
        <v>8</v>
      </c>
      <c r="J82" s="114"/>
      <c r="K82" s="115"/>
      <c r="L82" s="114"/>
      <c r="M82" s="115"/>
      <c r="N82" s="65"/>
      <c r="O82" s="65"/>
      <c r="P82" s="116"/>
      <c r="Q82" s="117"/>
      <c r="R82" s="116"/>
      <c r="S82" s="117"/>
      <c r="T82" s="116"/>
      <c r="U82" s="117"/>
      <c r="V82" s="116"/>
      <c r="W82" s="117"/>
      <c r="X82" s="116"/>
      <c r="Y82" s="117"/>
      <c r="Z82" s="116"/>
      <c r="AA82" s="117"/>
      <c r="AB82" s="116"/>
      <c r="AC82" s="117"/>
      <c r="AD82" s="116"/>
      <c r="AE82" s="117"/>
      <c r="AF82" s="116"/>
      <c r="AG82" s="117"/>
      <c r="AH82" s="65"/>
      <c r="AI82" s="65"/>
      <c r="AJ82" s="65"/>
      <c r="AK82" s="71"/>
      <c r="AL82" s="65"/>
      <c r="AM82" s="65"/>
    </row>
    <row r="83" spans="1:39" ht="20.25" customHeight="1" x14ac:dyDescent="0.25">
      <c r="A83" s="65"/>
      <c r="B83" s="111" t="str">
        <f>VLOOKUP(B80,ESPECIFICACIONES[],1,FALSE)</f>
        <v xml:space="preserve">Cloruro de Sodio 20% </v>
      </c>
      <c r="C83" s="112"/>
      <c r="D83" s="113"/>
      <c r="E83" s="65"/>
      <c r="F83" s="65"/>
      <c r="G83" s="65"/>
      <c r="H83" s="65"/>
      <c r="I83" s="65" t="s">
        <v>8</v>
      </c>
      <c r="J83" s="114"/>
      <c r="K83" s="115"/>
      <c r="L83" s="114"/>
      <c r="M83" s="115"/>
      <c r="N83" s="65"/>
      <c r="O83" s="65"/>
      <c r="P83" s="116"/>
      <c r="Q83" s="117"/>
      <c r="R83" s="116"/>
      <c r="S83" s="117"/>
      <c r="T83" s="116"/>
      <c r="U83" s="117"/>
      <c r="V83" s="116"/>
      <c r="W83" s="117"/>
      <c r="X83" s="116"/>
      <c r="Y83" s="117"/>
      <c r="Z83" s="116"/>
      <c r="AA83" s="117"/>
      <c r="AB83" s="116"/>
      <c r="AC83" s="117"/>
      <c r="AD83" s="116"/>
      <c r="AE83" s="117"/>
      <c r="AF83" s="116"/>
      <c r="AG83" s="117"/>
      <c r="AH83" s="65"/>
      <c r="AI83" s="65"/>
      <c r="AJ83" s="65"/>
      <c r="AK83" s="71"/>
      <c r="AL83" s="65"/>
      <c r="AM83" s="65"/>
    </row>
    <row r="84" spans="1:39" ht="20.25" customHeight="1" x14ac:dyDescent="0.25">
      <c r="A84" s="65"/>
      <c r="B84" s="111" t="str">
        <f>VLOOKUP(B81,ESPECIFICACIONES[],1,FALSE)</f>
        <v xml:space="preserve">Cloruro de Sodio 20% </v>
      </c>
      <c r="C84" s="112"/>
      <c r="D84" s="113"/>
      <c r="E84" s="65"/>
      <c r="F84" s="65"/>
      <c r="G84" s="65"/>
      <c r="H84" s="65"/>
      <c r="I84" s="65" t="s">
        <v>8</v>
      </c>
      <c r="J84" s="114"/>
      <c r="K84" s="115"/>
      <c r="L84" s="114"/>
      <c r="M84" s="115"/>
      <c r="N84" s="65"/>
      <c r="O84" s="65"/>
      <c r="P84" s="116"/>
      <c r="Q84" s="117"/>
      <c r="R84" s="116"/>
      <c r="S84" s="117"/>
      <c r="T84" s="116"/>
      <c r="U84" s="117"/>
      <c r="V84" s="116"/>
      <c r="W84" s="117"/>
      <c r="X84" s="116"/>
      <c r="Y84" s="117"/>
      <c r="Z84" s="116"/>
      <c r="AA84" s="117"/>
      <c r="AB84" s="116"/>
      <c r="AC84" s="117"/>
      <c r="AD84" s="116"/>
      <c r="AE84" s="117"/>
      <c r="AF84" s="116"/>
      <c r="AG84" s="117"/>
      <c r="AH84" s="65"/>
      <c r="AI84" s="65"/>
      <c r="AJ84" s="65"/>
      <c r="AK84" s="71"/>
      <c r="AL84" s="65"/>
      <c r="AM84" s="65"/>
    </row>
    <row r="85" spans="1:39" ht="20.25" customHeight="1" x14ac:dyDescent="0.25">
      <c r="A85" s="65"/>
      <c r="B85" s="111" t="str">
        <f>VLOOKUP(B82,ESPECIFICACIONES[],1,FALSE)</f>
        <v xml:space="preserve">Cloruro de Sodio 20% </v>
      </c>
      <c r="C85" s="112"/>
      <c r="D85" s="113"/>
      <c r="E85" s="65"/>
      <c r="F85" s="65"/>
      <c r="G85" s="65"/>
      <c r="H85" s="65"/>
      <c r="I85" s="65" t="s">
        <v>8</v>
      </c>
      <c r="J85" s="114"/>
      <c r="K85" s="115"/>
      <c r="L85" s="114"/>
      <c r="M85" s="115"/>
      <c r="N85" s="65"/>
      <c r="O85" s="65"/>
      <c r="P85" s="116"/>
      <c r="Q85" s="117"/>
      <c r="R85" s="116"/>
      <c r="S85" s="117"/>
      <c r="T85" s="116"/>
      <c r="U85" s="117"/>
      <c r="V85" s="116"/>
      <c r="W85" s="117"/>
      <c r="X85" s="116"/>
      <c r="Y85" s="117"/>
      <c r="Z85" s="116"/>
      <c r="AA85" s="117"/>
      <c r="AB85" s="116"/>
      <c r="AC85" s="117"/>
      <c r="AD85" s="116"/>
      <c r="AE85" s="117"/>
      <c r="AF85" s="116"/>
      <c r="AG85" s="117"/>
      <c r="AH85" s="65"/>
      <c r="AI85" s="65"/>
      <c r="AJ85" s="65"/>
      <c r="AK85" s="71"/>
      <c r="AL85" s="65"/>
      <c r="AM85" s="65"/>
    </row>
    <row r="86" spans="1:39" ht="20.25" customHeight="1" x14ac:dyDescent="0.25">
      <c r="A86" s="65"/>
      <c r="B86" s="111" t="str">
        <f>VLOOKUP(B83,ESPECIFICACIONES[],1,FALSE)</f>
        <v xml:space="preserve">Cloruro de Sodio 20% </v>
      </c>
      <c r="C86" s="112"/>
      <c r="D86" s="113"/>
      <c r="E86" s="65"/>
      <c r="F86" s="65"/>
      <c r="G86" s="65"/>
      <c r="H86" s="65"/>
      <c r="I86" s="65" t="s">
        <v>8</v>
      </c>
      <c r="J86" s="114"/>
      <c r="K86" s="115"/>
      <c r="L86" s="114"/>
      <c r="M86" s="115"/>
      <c r="N86" s="65"/>
      <c r="O86" s="65"/>
      <c r="P86" s="116"/>
      <c r="Q86" s="117"/>
      <c r="R86" s="116"/>
      <c r="S86" s="117"/>
      <c r="T86" s="116"/>
      <c r="U86" s="117"/>
      <c r="V86" s="116"/>
      <c r="W86" s="117"/>
      <c r="X86" s="116"/>
      <c r="Y86" s="117"/>
      <c r="Z86" s="116"/>
      <c r="AA86" s="117"/>
      <c r="AB86" s="116"/>
      <c r="AC86" s="117"/>
      <c r="AD86" s="116"/>
      <c r="AE86" s="117"/>
      <c r="AF86" s="116"/>
      <c r="AG86" s="117"/>
      <c r="AH86" s="65"/>
      <c r="AI86" s="65"/>
      <c r="AJ86" s="65"/>
      <c r="AK86" s="71"/>
      <c r="AL86" s="65"/>
      <c r="AM86" s="65"/>
    </row>
    <row r="87" spans="1:39" ht="20.25" customHeight="1" x14ac:dyDescent="0.25">
      <c r="A87" s="65"/>
      <c r="B87" s="111" t="str">
        <f>VLOOKUP(B84,ESPECIFICACIONES[],1,FALSE)</f>
        <v xml:space="preserve">Cloruro de Sodio 20% </v>
      </c>
      <c r="C87" s="112"/>
      <c r="D87" s="113"/>
      <c r="E87" s="65"/>
      <c r="F87" s="65"/>
      <c r="G87" s="65"/>
      <c r="H87" s="65"/>
      <c r="I87" s="65" t="s">
        <v>8</v>
      </c>
      <c r="J87" s="114"/>
      <c r="K87" s="115"/>
      <c r="L87" s="114"/>
      <c r="M87" s="115"/>
      <c r="N87" s="65"/>
      <c r="O87" s="65"/>
      <c r="P87" s="116"/>
      <c r="Q87" s="117"/>
      <c r="R87" s="116"/>
      <c r="S87" s="117"/>
      <c r="T87" s="116"/>
      <c r="U87" s="117"/>
      <c r="V87" s="116"/>
      <c r="W87" s="117"/>
      <c r="X87" s="116"/>
      <c r="Y87" s="117"/>
      <c r="Z87" s="116"/>
      <c r="AA87" s="117"/>
      <c r="AB87" s="116"/>
      <c r="AC87" s="117"/>
      <c r="AD87" s="116"/>
      <c r="AE87" s="117"/>
      <c r="AF87" s="116"/>
      <c r="AG87" s="117"/>
      <c r="AH87" s="65"/>
      <c r="AI87" s="65"/>
      <c r="AJ87" s="65"/>
      <c r="AK87" s="71"/>
      <c r="AL87" s="65"/>
      <c r="AM87" s="65"/>
    </row>
    <row r="88" spans="1:39" ht="20.25" customHeight="1" x14ac:dyDescent="0.25">
      <c r="A88" s="65"/>
      <c r="B88" s="111" t="str">
        <f>VLOOKUP(B85,ESPECIFICACIONES[],1,FALSE)</f>
        <v xml:space="preserve">Cloruro de Sodio 20% </v>
      </c>
      <c r="C88" s="112"/>
      <c r="D88" s="113"/>
      <c r="E88" s="65"/>
      <c r="F88" s="65"/>
      <c r="G88" s="65"/>
      <c r="H88" s="65"/>
      <c r="I88" s="65" t="s">
        <v>8</v>
      </c>
      <c r="J88" s="114"/>
      <c r="K88" s="115"/>
      <c r="L88" s="114"/>
      <c r="M88" s="115"/>
      <c r="N88" s="65"/>
      <c r="O88" s="65"/>
      <c r="P88" s="116"/>
      <c r="Q88" s="117"/>
      <c r="R88" s="116"/>
      <c r="S88" s="117"/>
      <c r="T88" s="116"/>
      <c r="U88" s="117"/>
      <c r="V88" s="116"/>
      <c r="W88" s="117"/>
      <c r="X88" s="116"/>
      <c r="Y88" s="117"/>
      <c r="Z88" s="116"/>
      <c r="AA88" s="117"/>
      <c r="AB88" s="116"/>
      <c r="AC88" s="117"/>
      <c r="AD88" s="116"/>
      <c r="AE88" s="117"/>
      <c r="AF88" s="116"/>
      <c r="AG88" s="117"/>
      <c r="AH88" s="65"/>
      <c r="AI88" s="65"/>
      <c r="AJ88" s="65"/>
      <c r="AK88" s="71"/>
      <c r="AL88" s="65"/>
      <c r="AM88" s="65"/>
    </row>
    <row r="89" spans="1:39" ht="20.25" customHeight="1" x14ac:dyDescent="0.25">
      <c r="A89" s="65"/>
      <c r="B89" s="111" t="str">
        <f>VLOOKUP(B86,ESPECIFICACIONES[],1,FALSE)</f>
        <v xml:space="preserve">Cloruro de Sodio 20% </v>
      </c>
      <c r="C89" s="112"/>
      <c r="D89" s="113"/>
      <c r="E89" s="65"/>
      <c r="F89" s="65"/>
      <c r="G89" s="65"/>
      <c r="H89" s="65"/>
      <c r="I89" s="65" t="s">
        <v>8</v>
      </c>
      <c r="J89" s="114"/>
      <c r="K89" s="115"/>
      <c r="L89" s="114"/>
      <c r="M89" s="115"/>
      <c r="N89" s="65"/>
      <c r="O89" s="65"/>
      <c r="P89" s="116"/>
      <c r="Q89" s="117"/>
      <c r="R89" s="116"/>
      <c r="S89" s="117"/>
      <c r="T89" s="116"/>
      <c r="U89" s="117"/>
      <c r="V89" s="116"/>
      <c r="W89" s="117"/>
      <c r="X89" s="116"/>
      <c r="Y89" s="117"/>
      <c r="Z89" s="116"/>
      <c r="AA89" s="117"/>
      <c r="AB89" s="116"/>
      <c r="AC89" s="117"/>
      <c r="AD89" s="116"/>
      <c r="AE89" s="117"/>
      <c r="AF89" s="116"/>
      <c r="AG89" s="117"/>
      <c r="AH89" s="65"/>
      <c r="AI89" s="65"/>
      <c r="AJ89" s="65"/>
      <c r="AK89" s="71"/>
      <c r="AL89" s="65"/>
      <c r="AM89" s="65"/>
    </row>
    <row r="90" spans="1:39" ht="20.25" customHeight="1" x14ac:dyDescent="0.25">
      <c r="A90" s="65"/>
      <c r="B90" s="111" t="str">
        <f>VLOOKUP(B87,ESPECIFICACIONES[],1,FALSE)</f>
        <v xml:space="preserve">Cloruro de Sodio 20% </v>
      </c>
      <c r="C90" s="112"/>
      <c r="D90" s="113"/>
      <c r="E90" s="65"/>
      <c r="F90" s="65"/>
      <c r="G90" s="65"/>
      <c r="H90" s="65"/>
      <c r="I90" s="65" t="s">
        <v>8</v>
      </c>
      <c r="J90" s="114"/>
      <c r="K90" s="115"/>
      <c r="L90" s="114"/>
      <c r="M90" s="115"/>
      <c r="N90" s="65"/>
      <c r="O90" s="65"/>
      <c r="P90" s="116"/>
      <c r="Q90" s="117"/>
      <c r="R90" s="116"/>
      <c r="S90" s="117"/>
      <c r="T90" s="116"/>
      <c r="U90" s="117"/>
      <c r="V90" s="116"/>
      <c r="W90" s="117"/>
      <c r="X90" s="116"/>
      <c r="Y90" s="117"/>
      <c r="Z90" s="116"/>
      <c r="AA90" s="117"/>
      <c r="AB90" s="116"/>
      <c r="AC90" s="117"/>
      <c r="AD90" s="116"/>
      <c r="AE90" s="117"/>
      <c r="AF90" s="116"/>
      <c r="AG90" s="117"/>
      <c r="AH90" s="65"/>
      <c r="AI90" s="65"/>
      <c r="AJ90" s="65"/>
      <c r="AK90" s="71"/>
      <c r="AL90" s="65"/>
      <c r="AM90" s="65"/>
    </row>
    <row r="91" spans="1:39" ht="20.25" customHeight="1" x14ac:dyDescent="0.25">
      <c r="A91" s="65"/>
      <c r="B91" s="111" t="str">
        <f>VLOOKUP(B88,ESPECIFICACIONES[],1,FALSE)</f>
        <v xml:space="preserve">Cloruro de Sodio 20% </v>
      </c>
      <c r="C91" s="112"/>
      <c r="D91" s="113"/>
      <c r="E91" s="65"/>
      <c r="F91" s="65"/>
      <c r="G91" s="65"/>
      <c r="H91" s="65"/>
      <c r="I91" s="65" t="s">
        <v>8</v>
      </c>
      <c r="J91" s="114"/>
      <c r="K91" s="115"/>
      <c r="L91" s="114"/>
      <c r="M91" s="115"/>
      <c r="N91" s="65"/>
      <c r="O91" s="65"/>
      <c r="P91" s="116"/>
      <c r="Q91" s="117"/>
      <c r="R91" s="116"/>
      <c r="S91" s="117"/>
      <c r="T91" s="116"/>
      <c r="U91" s="117"/>
      <c r="V91" s="116"/>
      <c r="W91" s="117"/>
      <c r="X91" s="116"/>
      <c r="Y91" s="117"/>
      <c r="Z91" s="116"/>
      <c r="AA91" s="117"/>
      <c r="AB91" s="116"/>
      <c r="AC91" s="117"/>
      <c r="AD91" s="116"/>
      <c r="AE91" s="117"/>
      <c r="AF91" s="116"/>
      <c r="AG91" s="117"/>
      <c r="AH91" s="65"/>
      <c r="AI91" s="65"/>
      <c r="AJ91" s="65"/>
      <c r="AK91" s="71"/>
      <c r="AL91" s="65"/>
      <c r="AM91" s="65"/>
    </row>
    <row r="92" spans="1:39" ht="20.25" customHeight="1" x14ac:dyDescent="0.25">
      <c r="A92" s="65"/>
      <c r="B92" s="111" t="str">
        <f>VLOOKUP(B89,ESPECIFICACIONES[],1,FALSE)</f>
        <v xml:space="preserve">Cloruro de Sodio 20% </v>
      </c>
      <c r="C92" s="112"/>
      <c r="D92" s="113"/>
      <c r="E92" s="65"/>
      <c r="F92" s="65"/>
      <c r="G92" s="65"/>
      <c r="H92" s="65"/>
      <c r="I92" s="65" t="s">
        <v>8</v>
      </c>
      <c r="J92" s="114"/>
      <c r="K92" s="115"/>
      <c r="L92" s="114"/>
      <c r="M92" s="115"/>
      <c r="N92" s="65"/>
      <c r="O92" s="65"/>
      <c r="P92" s="116"/>
      <c r="Q92" s="117"/>
      <c r="R92" s="116"/>
      <c r="S92" s="117"/>
      <c r="T92" s="116"/>
      <c r="U92" s="117"/>
      <c r="V92" s="116"/>
      <c r="W92" s="117"/>
      <c r="X92" s="116"/>
      <c r="Y92" s="117"/>
      <c r="Z92" s="116"/>
      <c r="AA92" s="117"/>
      <c r="AB92" s="116"/>
      <c r="AC92" s="117"/>
      <c r="AD92" s="116"/>
      <c r="AE92" s="117"/>
      <c r="AF92" s="116"/>
      <c r="AG92" s="117"/>
      <c r="AH92" s="65"/>
      <c r="AI92" s="65"/>
      <c r="AJ92" s="65"/>
      <c r="AK92" s="71"/>
      <c r="AL92" s="65"/>
      <c r="AM92" s="65"/>
    </row>
    <row r="93" spans="1:39" ht="20.25" customHeight="1" x14ac:dyDescent="0.25">
      <c r="A93" s="65"/>
      <c r="B93" s="111" t="str">
        <f>VLOOKUP(B90,ESPECIFICACIONES[],1,FALSE)</f>
        <v xml:space="preserve">Cloruro de Sodio 20% </v>
      </c>
      <c r="C93" s="112"/>
      <c r="D93" s="113"/>
      <c r="E93" s="65"/>
      <c r="F93" s="65"/>
      <c r="G93" s="65"/>
      <c r="H93" s="65"/>
      <c r="I93" s="65" t="s">
        <v>8</v>
      </c>
      <c r="J93" s="114"/>
      <c r="K93" s="115"/>
      <c r="L93" s="114"/>
      <c r="M93" s="115"/>
      <c r="N93" s="65"/>
      <c r="O93" s="65"/>
      <c r="P93" s="116"/>
      <c r="Q93" s="117"/>
      <c r="R93" s="116"/>
      <c r="S93" s="117"/>
      <c r="T93" s="116"/>
      <c r="U93" s="117"/>
      <c r="V93" s="116"/>
      <c r="W93" s="117"/>
      <c r="X93" s="116"/>
      <c r="Y93" s="117"/>
      <c r="Z93" s="116"/>
      <c r="AA93" s="117"/>
      <c r="AB93" s="116"/>
      <c r="AC93" s="117"/>
      <c r="AD93" s="116"/>
      <c r="AE93" s="117"/>
      <c r="AF93" s="116"/>
      <c r="AG93" s="117"/>
      <c r="AH93" s="65"/>
      <c r="AI93" s="65"/>
      <c r="AJ93" s="65"/>
      <c r="AK93" s="71"/>
      <c r="AL93" s="65"/>
      <c r="AM93" s="65"/>
    </row>
    <row r="94" spans="1:39" ht="20.25" customHeight="1" x14ac:dyDescent="0.25">
      <c r="A94" s="65"/>
      <c r="B94" s="111" t="str">
        <f>VLOOKUP(B91,ESPECIFICACIONES[],1,FALSE)</f>
        <v xml:space="preserve">Cloruro de Sodio 20% </v>
      </c>
      <c r="C94" s="112"/>
      <c r="D94" s="113"/>
      <c r="E94" s="65"/>
      <c r="F94" s="65"/>
      <c r="G94" s="65"/>
      <c r="H94" s="65"/>
      <c r="I94" s="65" t="s">
        <v>8</v>
      </c>
      <c r="J94" s="114"/>
      <c r="K94" s="115"/>
      <c r="L94" s="114"/>
      <c r="M94" s="115"/>
      <c r="N94" s="65"/>
      <c r="O94" s="65"/>
      <c r="P94" s="116"/>
      <c r="Q94" s="117"/>
      <c r="R94" s="116"/>
      <c r="S94" s="117"/>
      <c r="T94" s="116"/>
      <c r="U94" s="117"/>
      <c r="V94" s="116"/>
      <c r="W94" s="117"/>
      <c r="X94" s="116"/>
      <c r="Y94" s="117"/>
      <c r="Z94" s="116"/>
      <c r="AA94" s="117"/>
      <c r="AB94" s="116"/>
      <c r="AC94" s="117"/>
      <c r="AD94" s="116"/>
      <c r="AE94" s="117"/>
      <c r="AF94" s="116"/>
      <c r="AG94" s="117"/>
      <c r="AH94" s="65"/>
      <c r="AI94" s="65"/>
      <c r="AJ94" s="65"/>
      <c r="AK94" s="71"/>
      <c r="AL94" s="65"/>
      <c r="AM94" s="65"/>
    </row>
    <row r="95" spans="1:39" ht="20.25" customHeight="1" x14ac:dyDescent="0.25">
      <c r="A95" s="65"/>
      <c r="B95" s="111" t="str">
        <f>VLOOKUP(B92,ESPECIFICACIONES[],1,FALSE)</f>
        <v xml:space="preserve">Cloruro de Sodio 20% </v>
      </c>
      <c r="C95" s="112"/>
      <c r="D95" s="113"/>
      <c r="E95" s="65"/>
      <c r="F95" s="65"/>
      <c r="G95" s="65"/>
      <c r="H95" s="65"/>
      <c r="I95" s="65" t="s">
        <v>8</v>
      </c>
      <c r="J95" s="114"/>
      <c r="K95" s="115"/>
      <c r="L95" s="114"/>
      <c r="M95" s="115"/>
      <c r="N95" s="65"/>
      <c r="O95" s="65"/>
      <c r="P95" s="116"/>
      <c r="Q95" s="117"/>
      <c r="R95" s="116"/>
      <c r="S95" s="117"/>
      <c r="T95" s="116"/>
      <c r="U95" s="117"/>
      <c r="V95" s="116"/>
      <c r="W95" s="117"/>
      <c r="X95" s="116"/>
      <c r="Y95" s="117"/>
      <c r="Z95" s="116"/>
      <c r="AA95" s="117"/>
      <c r="AB95" s="116"/>
      <c r="AC95" s="117"/>
      <c r="AD95" s="116"/>
      <c r="AE95" s="117"/>
      <c r="AF95" s="116"/>
      <c r="AG95" s="117"/>
      <c r="AH95" s="65"/>
      <c r="AI95" s="65"/>
      <c r="AJ95" s="65"/>
      <c r="AK95" s="71"/>
      <c r="AL95" s="65"/>
      <c r="AM95" s="65"/>
    </row>
    <row r="96" spans="1:39" ht="20.25" customHeight="1" x14ac:dyDescent="0.25">
      <c r="A96" s="65"/>
      <c r="B96" s="111" t="str">
        <f>VLOOKUP(B93,ESPECIFICACIONES[],1,FALSE)</f>
        <v xml:space="preserve">Cloruro de Sodio 20% </v>
      </c>
      <c r="C96" s="112"/>
      <c r="D96" s="113"/>
      <c r="E96" s="65"/>
      <c r="F96" s="65"/>
      <c r="G96" s="65"/>
      <c r="H96" s="65"/>
      <c r="I96" s="65" t="s">
        <v>8</v>
      </c>
      <c r="J96" s="114"/>
      <c r="K96" s="115"/>
      <c r="L96" s="114"/>
      <c r="M96" s="115"/>
      <c r="N96" s="65"/>
      <c r="O96" s="65"/>
      <c r="P96" s="116"/>
      <c r="Q96" s="117"/>
      <c r="R96" s="116"/>
      <c r="S96" s="117"/>
      <c r="T96" s="116"/>
      <c r="U96" s="117"/>
      <c r="V96" s="116"/>
      <c r="W96" s="117"/>
      <c r="X96" s="116"/>
      <c r="Y96" s="117"/>
      <c r="Z96" s="116"/>
      <c r="AA96" s="117"/>
      <c r="AB96" s="116"/>
      <c r="AC96" s="117"/>
      <c r="AD96" s="116"/>
      <c r="AE96" s="117"/>
      <c r="AF96" s="116"/>
      <c r="AG96" s="117"/>
      <c r="AH96" s="65"/>
      <c r="AI96" s="65"/>
      <c r="AJ96" s="65"/>
      <c r="AK96" s="71"/>
      <c r="AL96" s="65"/>
      <c r="AM96" s="65"/>
    </row>
    <row r="97" spans="1:39" ht="20.25" customHeight="1" x14ac:dyDescent="0.25">
      <c r="A97" s="65"/>
      <c r="B97" s="111" t="str">
        <f>VLOOKUP(B94,ESPECIFICACIONES[],1,FALSE)</f>
        <v xml:space="preserve">Cloruro de Sodio 20% </v>
      </c>
      <c r="C97" s="112"/>
      <c r="D97" s="113"/>
      <c r="E97" s="65"/>
      <c r="F97" s="65"/>
      <c r="G97" s="65"/>
      <c r="H97" s="65"/>
      <c r="I97" s="65" t="s">
        <v>8</v>
      </c>
      <c r="J97" s="114"/>
      <c r="K97" s="115"/>
      <c r="L97" s="114"/>
      <c r="M97" s="115"/>
      <c r="N97" s="65"/>
      <c r="O97" s="65"/>
      <c r="P97" s="116"/>
      <c r="Q97" s="117"/>
      <c r="R97" s="116"/>
      <c r="S97" s="117"/>
      <c r="T97" s="116"/>
      <c r="U97" s="117"/>
      <c r="V97" s="116"/>
      <c r="W97" s="117"/>
      <c r="X97" s="116"/>
      <c r="Y97" s="117"/>
      <c r="Z97" s="116"/>
      <c r="AA97" s="117"/>
      <c r="AB97" s="116"/>
      <c r="AC97" s="117"/>
      <c r="AD97" s="116"/>
      <c r="AE97" s="117"/>
      <c r="AF97" s="116"/>
      <c r="AG97" s="117"/>
      <c r="AH97" s="65"/>
      <c r="AI97" s="65"/>
      <c r="AJ97" s="65"/>
      <c r="AK97" s="71"/>
      <c r="AL97" s="65"/>
      <c r="AM97" s="65"/>
    </row>
    <row r="98" spans="1:39" ht="20.25" customHeight="1" x14ac:dyDescent="0.25">
      <c r="A98" s="65"/>
      <c r="B98" s="111" t="str">
        <f>VLOOKUP(B95,ESPECIFICACIONES[],1,FALSE)</f>
        <v xml:space="preserve">Cloruro de Sodio 20% </v>
      </c>
      <c r="C98" s="112"/>
      <c r="D98" s="113"/>
      <c r="E98" s="65"/>
      <c r="F98" s="65"/>
      <c r="G98" s="65"/>
      <c r="H98" s="65"/>
      <c r="I98" s="65" t="s">
        <v>8</v>
      </c>
      <c r="J98" s="114"/>
      <c r="K98" s="115"/>
      <c r="L98" s="114"/>
      <c r="M98" s="115"/>
      <c r="N98" s="65"/>
      <c r="O98" s="65"/>
      <c r="P98" s="116"/>
      <c r="Q98" s="117"/>
      <c r="R98" s="116"/>
      <c r="S98" s="117"/>
      <c r="T98" s="116"/>
      <c r="U98" s="117"/>
      <c r="V98" s="116"/>
      <c r="W98" s="117"/>
      <c r="X98" s="116"/>
      <c r="Y98" s="117"/>
      <c r="Z98" s="116"/>
      <c r="AA98" s="117"/>
      <c r="AB98" s="116"/>
      <c r="AC98" s="117"/>
      <c r="AD98" s="116"/>
      <c r="AE98" s="117"/>
      <c r="AF98" s="116"/>
      <c r="AG98" s="117"/>
      <c r="AH98" s="65"/>
      <c r="AI98" s="65"/>
      <c r="AJ98" s="65"/>
      <c r="AK98" s="71"/>
      <c r="AL98" s="65"/>
      <c r="AM98" s="65"/>
    </row>
    <row r="99" spans="1:39" ht="20.25" customHeight="1" x14ac:dyDescent="0.25">
      <c r="A99" s="65"/>
      <c r="B99" s="111" t="str">
        <f>VLOOKUP(B96,ESPECIFICACIONES[],1,FALSE)</f>
        <v xml:space="preserve">Cloruro de Sodio 20% </v>
      </c>
      <c r="C99" s="112"/>
      <c r="D99" s="113"/>
      <c r="E99" s="65"/>
      <c r="F99" s="65"/>
      <c r="G99" s="65"/>
      <c r="H99" s="65"/>
      <c r="I99" s="65" t="s">
        <v>8</v>
      </c>
      <c r="J99" s="114"/>
      <c r="K99" s="115"/>
      <c r="L99" s="114"/>
      <c r="M99" s="115"/>
      <c r="N99" s="65"/>
      <c r="O99" s="65"/>
      <c r="P99" s="116"/>
      <c r="Q99" s="117"/>
      <c r="R99" s="116"/>
      <c r="S99" s="117"/>
      <c r="T99" s="116"/>
      <c r="U99" s="117"/>
      <c r="V99" s="116"/>
      <c r="W99" s="117"/>
      <c r="X99" s="116"/>
      <c r="Y99" s="117"/>
      <c r="Z99" s="116"/>
      <c r="AA99" s="117"/>
      <c r="AB99" s="116"/>
      <c r="AC99" s="117"/>
      <c r="AD99" s="116"/>
      <c r="AE99" s="117"/>
      <c r="AF99" s="116"/>
      <c r="AG99" s="117"/>
      <c r="AH99" s="65"/>
      <c r="AI99" s="65"/>
      <c r="AJ99" s="65"/>
      <c r="AK99" s="71"/>
      <c r="AL99" s="65"/>
      <c r="AM99" s="65"/>
    </row>
    <row r="100" spans="1:39" ht="20.25" customHeight="1" x14ac:dyDescent="0.25">
      <c r="A100" s="65"/>
      <c r="B100" s="111" t="str">
        <f>VLOOKUP(B97,ESPECIFICACIONES[],1,FALSE)</f>
        <v xml:space="preserve">Cloruro de Sodio 20% </v>
      </c>
      <c r="C100" s="112"/>
      <c r="D100" s="113"/>
      <c r="E100" s="65"/>
      <c r="F100" s="65"/>
      <c r="G100" s="65"/>
      <c r="H100" s="65"/>
      <c r="I100" s="65" t="s">
        <v>8</v>
      </c>
      <c r="J100" s="114"/>
      <c r="K100" s="115"/>
      <c r="L100" s="114"/>
      <c r="M100" s="115"/>
      <c r="N100" s="65"/>
      <c r="O100" s="65"/>
      <c r="P100" s="116"/>
      <c r="Q100" s="117"/>
      <c r="R100" s="116"/>
      <c r="S100" s="117"/>
      <c r="T100" s="116"/>
      <c r="U100" s="117"/>
      <c r="V100" s="116"/>
      <c r="W100" s="117"/>
      <c r="X100" s="116"/>
      <c r="Y100" s="117"/>
      <c r="Z100" s="116"/>
      <c r="AA100" s="117"/>
      <c r="AB100" s="116"/>
      <c r="AC100" s="117"/>
      <c r="AD100" s="116"/>
      <c r="AE100" s="117"/>
      <c r="AF100" s="116"/>
      <c r="AG100" s="117"/>
      <c r="AH100" s="65"/>
      <c r="AI100" s="65"/>
      <c r="AJ100" s="65"/>
      <c r="AK100" s="71"/>
      <c r="AL100" s="65"/>
      <c r="AM100" s="65"/>
    </row>
    <row r="101" spans="1:39" ht="20.25" customHeight="1" x14ac:dyDescent="0.25">
      <c r="A101" s="65"/>
      <c r="B101" s="111" t="str">
        <f>VLOOKUP(B98,ESPECIFICACIONES[],1,FALSE)</f>
        <v xml:space="preserve">Cloruro de Sodio 20% </v>
      </c>
      <c r="C101" s="112"/>
      <c r="D101" s="113"/>
      <c r="E101" s="65"/>
      <c r="F101" s="65"/>
      <c r="G101" s="65"/>
      <c r="H101" s="65"/>
      <c r="I101" s="65" t="s">
        <v>8</v>
      </c>
      <c r="J101" s="114"/>
      <c r="K101" s="115"/>
      <c r="L101" s="114"/>
      <c r="M101" s="115"/>
      <c r="N101" s="65"/>
      <c r="O101" s="65"/>
      <c r="P101" s="116"/>
      <c r="Q101" s="117"/>
      <c r="R101" s="116"/>
      <c r="S101" s="117"/>
      <c r="T101" s="116"/>
      <c r="U101" s="117"/>
      <c r="V101" s="116"/>
      <c r="W101" s="117"/>
      <c r="X101" s="116"/>
      <c r="Y101" s="117"/>
      <c r="Z101" s="116"/>
      <c r="AA101" s="117"/>
      <c r="AB101" s="116"/>
      <c r="AC101" s="117"/>
      <c r="AD101" s="116"/>
      <c r="AE101" s="117"/>
      <c r="AF101" s="116"/>
      <c r="AG101" s="117"/>
      <c r="AH101" s="65"/>
      <c r="AI101" s="65"/>
      <c r="AJ101" s="65"/>
      <c r="AK101" s="71"/>
      <c r="AL101" s="65"/>
      <c r="AM101" s="65"/>
    </row>
    <row r="102" spans="1:39" ht="20.25" customHeight="1" x14ac:dyDescent="0.25">
      <c r="A102" s="65"/>
      <c r="B102" s="111" t="str">
        <f>VLOOKUP(B99,ESPECIFICACIONES[],1,FALSE)</f>
        <v xml:space="preserve">Cloruro de Sodio 20% </v>
      </c>
      <c r="C102" s="112"/>
      <c r="D102" s="113"/>
      <c r="E102" s="65"/>
      <c r="F102" s="65"/>
      <c r="G102" s="65"/>
      <c r="H102" s="65"/>
      <c r="I102" s="65" t="s">
        <v>8</v>
      </c>
      <c r="J102" s="114"/>
      <c r="K102" s="115"/>
      <c r="L102" s="114"/>
      <c r="M102" s="115"/>
      <c r="N102" s="65"/>
      <c r="O102" s="65"/>
      <c r="P102" s="116"/>
      <c r="Q102" s="117"/>
      <c r="R102" s="116"/>
      <c r="S102" s="117"/>
      <c r="T102" s="116"/>
      <c r="U102" s="117"/>
      <c r="V102" s="116"/>
      <c r="W102" s="117"/>
      <c r="X102" s="116"/>
      <c r="Y102" s="117"/>
      <c r="Z102" s="116"/>
      <c r="AA102" s="117"/>
      <c r="AB102" s="116"/>
      <c r="AC102" s="117"/>
      <c r="AD102" s="116"/>
      <c r="AE102" s="117"/>
      <c r="AF102" s="116"/>
      <c r="AG102" s="117"/>
      <c r="AH102" s="65"/>
      <c r="AI102" s="65"/>
      <c r="AJ102" s="65"/>
      <c r="AK102" s="71"/>
      <c r="AL102" s="65"/>
      <c r="AM102" s="65"/>
    </row>
    <row r="103" spans="1:39" ht="20.25" customHeight="1" x14ac:dyDescent="0.25">
      <c r="A103" s="65"/>
      <c r="B103" s="111" t="str">
        <f>VLOOKUP(B100,ESPECIFICACIONES[],1,FALSE)</f>
        <v xml:space="preserve">Cloruro de Sodio 20% </v>
      </c>
      <c r="C103" s="112"/>
      <c r="D103" s="113"/>
      <c r="E103" s="65"/>
      <c r="F103" s="65"/>
      <c r="G103" s="65"/>
      <c r="H103" s="65"/>
      <c r="I103" s="65" t="s">
        <v>8</v>
      </c>
      <c r="J103" s="114"/>
      <c r="K103" s="115"/>
      <c r="L103" s="114"/>
      <c r="M103" s="115"/>
      <c r="N103" s="65"/>
      <c r="O103" s="65"/>
      <c r="P103" s="116"/>
      <c r="Q103" s="117"/>
      <c r="R103" s="116"/>
      <c r="S103" s="117"/>
      <c r="T103" s="116"/>
      <c r="U103" s="117"/>
      <c r="V103" s="116"/>
      <c r="W103" s="117"/>
      <c r="X103" s="116"/>
      <c r="Y103" s="117"/>
      <c r="Z103" s="116"/>
      <c r="AA103" s="117"/>
      <c r="AB103" s="116"/>
      <c r="AC103" s="117"/>
      <c r="AD103" s="116"/>
      <c r="AE103" s="117"/>
      <c r="AF103" s="116"/>
      <c r="AG103" s="117"/>
      <c r="AH103" s="65"/>
      <c r="AI103" s="65"/>
      <c r="AJ103" s="65"/>
      <c r="AK103" s="71"/>
      <c r="AL103" s="65"/>
      <c r="AM103" s="65"/>
    </row>
    <row r="104" spans="1:39" ht="20.25" customHeight="1" x14ac:dyDescent="0.25">
      <c r="A104" s="65"/>
      <c r="B104" s="111" t="str">
        <f>VLOOKUP(B101,ESPECIFICACIONES[],1,FALSE)</f>
        <v xml:space="preserve">Cloruro de Sodio 20% </v>
      </c>
      <c r="C104" s="112"/>
      <c r="D104" s="113"/>
      <c r="E104" s="65"/>
      <c r="F104" s="65"/>
      <c r="G104" s="65"/>
      <c r="H104" s="65"/>
      <c r="I104" s="65" t="s">
        <v>8</v>
      </c>
      <c r="J104" s="114"/>
      <c r="K104" s="115"/>
      <c r="L104" s="114"/>
      <c r="M104" s="115"/>
      <c r="N104" s="65"/>
      <c r="O104" s="65"/>
      <c r="P104" s="116"/>
      <c r="Q104" s="117"/>
      <c r="R104" s="116"/>
      <c r="S104" s="117"/>
      <c r="T104" s="116"/>
      <c r="U104" s="117"/>
      <c r="V104" s="116"/>
      <c r="W104" s="117"/>
      <c r="X104" s="116"/>
      <c r="Y104" s="117"/>
      <c r="Z104" s="116"/>
      <c r="AA104" s="117"/>
      <c r="AB104" s="116"/>
      <c r="AC104" s="117"/>
      <c r="AD104" s="116"/>
      <c r="AE104" s="117"/>
      <c r="AF104" s="116"/>
      <c r="AG104" s="117"/>
      <c r="AH104" s="65"/>
      <c r="AI104" s="65"/>
      <c r="AJ104" s="65"/>
      <c r="AK104" s="71"/>
      <c r="AL104" s="65"/>
      <c r="AM104" s="65"/>
    </row>
  </sheetData>
  <mergeCells count="1208">
    <mergeCell ref="V104:W104"/>
    <mergeCell ref="X104:Y104"/>
    <mergeCell ref="Z104:AA104"/>
    <mergeCell ref="AB104:AC104"/>
    <mergeCell ref="AD104:AE104"/>
    <mergeCell ref="AF104:AG104"/>
    <mergeCell ref="B104:D104"/>
    <mergeCell ref="J104:K104"/>
    <mergeCell ref="L104:M104"/>
    <mergeCell ref="P104:Q104"/>
    <mergeCell ref="R104:S104"/>
    <mergeCell ref="T104:U104"/>
    <mergeCell ref="V103:W103"/>
    <mergeCell ref="X103:Y103"/>
    <mergeCell ref="Z103:AA103"/>
    <mergeCell ref="AB103:AC103"/>
    <mergeCell ref="AD103:AE103"/>
    <mergeCell ref="AF103:AG103"/>
    <mergeCell ref="B103:D103"/>
    <mergeCell ref="J103:K103"/>
    <mergeCell ref="L103:M103"/>
    <mergeCell ref="P103:Q103"/>
    <mergeCell ref="R103:S103"/>
    <mergeCell ref="T103:U103"/>
    <mergeCell ref="V102:W102"/>
    <mergeCell ref="X102:Y102"/>
    <mergeCell ref="Z102:AA102"/>
    <mergeCell ref="AB102:AC102"/>
    <mergeCell ref="AD102:AE102"/>
    <mergeCell ref="AF102:AG102"/>
    <mergeCell ref="B102:D102"/>
    <mergeCell ref="J102:K102"/>
    <mergeCell ref="L102:M102"/>
    <mergeCell ref="P102:Q102"/>
    <mergeCell ref="R102:S102"/>
    <mergeCell ref="T102:U102"/>
    <mergeCell ref="V101:W101"/>
    <mergeCell ref="X101:Y101"/>
    <mergeCell ref="Z101:AA101"/>
    <mergeCell ref="AB101:AC101"/>
    <mergeCell ref="AD101:AE101"/>
    <mergeCell ref="AF101:AG101"/>
    <mergeCell ref="B101:D101"/>
    <mergeCell ref="J101:K101"/>
    <mergeCell ref="L101:M101"/>
    <mergeCell ref="P101:Q101"/>
    <mergeCell ref="R101:S101"/>
    <mergeCell ref="T101:U101"/>
    <mergeCell ref="V100:W100"/>
    <mergeCell ref="X100:Y100"/>
    <mergeCell ref="Z100:AA100"/>
    <mergeCell ref="AB100:AC100"/>
    <mergeCell ref="AD100:AE100"/>
    <mergeCell ref="AF100:AG100"/>
    <mergeCell ref="B100:D100"/>
    <mergeCell ref="J100:K100"/>
    <mergeCell ref="L100:M100"/>
    <mergeCell ref="P100:Q100"/>
    <mergeCell ref="R100:S100"/>
    <mergeCell ref="T100:U100"/>
    <mergeCell ref="V99:W99"/>
    <mergeCell ref="X99:Y99"/>
    <mergeCell ref="Z99:AA99"/>
    <mergeCell ref="AB99:AC99"/>
    <mergeCell ref="AD99:AE99"/>
    <mergeCell ref="AF99:AG99"/>
    <mergeCell ref="B99:D99"/>
    <mergeCell ref="J99:K99"/>
    <mergeCell ref="L99:M99"/>
    <mergeCell ref="P99:Q99"/>
    <mergeCell ref="R99:S99"/>
    <mergeCell ref="T99:U99"/>
    <mergeCell ref="V98:W98"/>
    <mergeCell ref="X98:Y98"/>
    <mergeCell ref="Z98:AA98"/>
    <mergeCell ref="AB98:AC98"/>
    <mergeCell ref="AD98:AE98"/>
    <mergeCell ref="AF98:AG98"/>
    <mergeCell ref="B98:D98"/>
    <mergeCell ref="J98:K98"/>
    <mergeCell ref="L98:M98"/>
    <mergeCell ref="P98:Q98"/>
    <mergeCell ref="R98:S98"/>
    <mergeCell ref="T98:U98"/>
    <mergeCell ref="V97:W97"/>
    <mergeCell ref="X97:Y97"/>
    <mergeCell ref="Z97:AA97"/>
    <mergeCell ref="AB97:AC97"/>
    <mergeCell ref="AD97:AE97"/>
    <mergeCell ref="AF97:AG97"/>
    <mergeCell ref="B97:D97"/>
    <mergeCell ref="J97:K97"/>
    <mergeCell ref="L97:M97"/>
    <mergeCell ref="P97:Q97"/>
    <mergeCell ref="R97:S97"/>
    <mergeCell ref="T97:U97"/>
    <mergeCell ref="V96:W96"/>
    <mergeCell ref="X96:Y96"/>
    <mergeCell ref="Z96:AA96"/>
    <mergeCell ref="AB96:AC96"/>
    <mergeCell ref="AD96:AE96"/>
    <mergeCell ref="AF96:AG96"/>
    <mergeCell ref="B96:D96"/>
    <mergeCell ref="J96:K96"/>
    <mergeCell ref="L96:M96"/>
    <mergeCell ref="P96:Q96"/>
    <mergeCell ref="R96:S96"/>
    <mergeCell ref="T96:U96"/>
    <mergeCell ref="V95:W95"/>
    <mergeCell ref="X95:Y95"/>
    <mergeCell ref="Z95:AA95"/>
    <mergeCell ref="AB95:AC95"/>
    <mergeCell ref="AD95:AE95"/>
    <mergeCell ref="AF95:AG95"/>
    <mergeCell ref="B95:D95"/>
    <mergeCell ref="J95:K95"/>
    <mergeCell ref="L95:M95"/>
    <mergeCell ref="P95:Q95"/>
    <mergeCell ref="R95:S95"/>
    <mergeCell ref="T95:U95"/>
    <mergeCell ref="V94:W94"/>
    <mergeCell ref="X94:Y94"/>
    <mergeCell ref="Z94:AA94"/>
    <mergeCell ref="AB94:AC94"/>
    <mergeCell ref="AD94:AE94"/>
    <mergeCell ref="AF94:AG94"/>
    <mergeCell ref="B94:D94"/>
    <mergeCell ref="J94:K94"/>
    <mergeCell ref="L94:M94"/>
    <mergeCell ref="P94:Q94"/>
    <mergeCell ref="R94:S94"/>
    <mergeCell ref="T94:U94"/>
    <mergeCell ref="V93:W93"/>
    <mergeCell ref="X93:Y93"/>
    <mergeCell ref="Z93:AA93"/>
    <mergeCell ref="AB93:AC93"/>
    <mergeCell ref="AD93:AE93"/>
    <mergeCell ref="AF93:AG93"/>
    <mergeCell ref="B93:D93"/>
    <mergeCell ref="J93:K93"/>
    <mergeCell ref="L93:M93"/>
    <mergeCell ref="P93:Q93"/>
    <mergeCell ref="R93:S93"/>
    <mergeCell ref="T93:U93"/>
    <mergeCell ref="V92:W92"/>
    <mergeCell ref="X92:Y92"/>
    <mergeCell ref="Z92:AA92"/>
    <mergeCell ref="AB92:AC92"/>
    <mergeCell ref="AD92:AE92"/>
    <mergeCell ref="AF92:AG92"/>
    <mergeCell ref="B92:D92"/>
    <mergeCell ref="J92:K92"/>
    <mergeCell ref="L92:M92"/>
    <mergeCell ref="P92:Q92"/>
    <mergeCell ref="R92:S92"/>
    <mergeCell ref="T92:U92"/>
    <mergeCell ref="V91:W91"/>
    <mergeCell ref="X91:Y91"/>
    <mergeCell ref="Z91:AA91"/>
    <mergeCell ref="AB91:AC91"/>
    <mergeCell ref="AD91:AE91"/>
    <mergeCell ref="AF91:AG91"/>
    <mergeCell ref="B91:D91"/>
    <mergeCell ref="J91:K91"/>
    <mergeCell ref="L91:M91"/>
    <mergeCell ref="P91:Q91"/>
    <mergeCell ref="R91:S91"/>
    <mergeCell ref="T91:U91"/>
    <mergeCell ref="V90:W90"/>
    <mergeCell ref="X90:Y90"/>
    <mergeCell ref="Z90:AA90"/>
    <mergeCell ref="AB90:AC90"/>
    <mergeCell ref="AD90:AE90"/>
    <mergeCell ref="AF90:AG90"/>
    <mergeCell ref="B90:D90"/>
    <mergeCell ref="J90:K90"/>
    <mergeCell ref="L90:M90"/>
    <mergeCell ref="P90:Q90"/>
    <mergeCell ref="R90:S90"/>
    <mergeCell ref="T90:U90"/>
    <mergeCell ref="V89:W89"/>
    <mergeCell ref="X89:Y89"/>
    <mergeCell ref="Z89:AA89"/>
    <mergeCell ref="AB89:AC89"/>
    <mergeCell ref="AD89:AE89"/>
    <mergeCell ref="AF89:AG89"/>
    <mergeCell ref="B89:D89"/>
    <mergeCell ref="J89:K89"/>
    <mergeCell ref="L89:M89"/>
    <mergeCell ref="P89:Q89"/>
    <mergeCell ref="R89:S89"/>
    <mergeCell ref="T89:U89"/>
    <mergeCell ref="V88:W88"/>
    <mergeCell ref="X88:Y88"/>
    <mergeCell ref="Z88:AA88"/>
    <mergeCell ref="AB88:AC88"/>
    <mergeCell ref="AD88:AE88"/>
    <mergeCell ref="AF88:AG88"/>
    <mergeCell ref="B88:D88"/>
    <mergeCell ref="J88:K88"/>
    <mergeCell ref="L88:M88"/>
    <mergeCell ref="P88:Q88"/>
    <mergeCell ref="R88:S88"/>
    <mergeCell ref="T88:U88"/>
    <mergeCell ref="V87:W87"/>
    <mergeCell ref="X87:Y87"/>
    <mergeCell ref="Z87:AA87"/>
    <mergeCell ref="AB87:AC87"/>
    <mergeCell ref="AD87:AE87"/>
    <mergeCell ref="AF87:AG87"/>
    <mergeCell ref="B87:D87"/>
    <mergeCell ref="J87:K87"/>
    <mergeCell ref="L87:M87"/>
    <mergeCell ref="P87:Q87"/>
    <mergeCell ref="R87:S87"/>
    <mergeCell ref="T87:U87"/>
    <mergeCell ref="V86:W86"/>
    <mergeCell ref="X86:Y86"/>
    <mergeCell ref="Z86:AA86"/>
    <mergeCell ref="AB86:AC86"/>
    <mergeCell ref="AD86:AE86"/>
    <mergeCell ref="AF86:AG86"/>
    <mergeCell ref="B86:D86"/>
    <mergeCell ref="J86:K86"/>
    <mergeCell ref="L86:M86"/>
    <mergeCell ref="P86:Q86"/>
    <mergeCell ref="R86:S86"/>
    <mergeCell ref="T86:U86"/>
    <mergeCell ref="V85:W85"/>
    <mergeCell ref="X85:Y85"/>
    <mergeCell ref="Z85:AA85"/>
    <mergeCell ref="AB85:AC85"/>
    <mergeCell ref="AD85:AE85"/>
    <mergeCell ref="AF85:AG85"/>
    <mergeCell ref="B85:D85"/>
    <mergeCell ref="J85:K85"/>
    <mergeCell ref="L85:M85"/>
    <mergeCell ref="P85:Q85"/>
    <mergeCell ref="R85:S85"/>
    <mergeCell ref="T85:U85"/>
    <mergeCell ref="V84:W84"/>
    <mergeCell ref="X84:Y84"/>
    <mergeCell ref="Z84:AA84"/>
    <mergeCell ref="AB84:AC84"/>
    <mergeCell ref="AD84:AE84"/>
    <mergeCell ref="AF84:AG84"/>
    <mergeCell ref="B84:D84"/>
    <mergeCell ref="J84:K84"/>
    <mergeCell ref="L84:M84"/>
    <mergeCell ref="P84:Q84"/>
    <mergeCell ref="R84:S84"/>
    <mergeCell ref="T84:U84"/>
    <mergeCell ref="V83:W83"/>
    <mergeCell ref="X83:Y83"/>
    <mergeCell ref="Z83:AA83"/>
    <mergeCell ref="AB83:AC83"/>
    <mergeCell ref="AD83:AE83"/>
    <mergeCell ref="AF83:AG83"/>
    <mergeCell ref="B83:D83"/>
    <mergeCell ref="J83:K83"/>
    <mergeCell ref="L83:M83"/>
    <mergeCell ref="P83:Q83"/>
    <mergeCell ref="R83:S83"/>
    <mergeCell ref="T83:U83"/>
    <mergeCell ref="V82:W82"/>
    <mergeCell ref="X82:Y82"/>
    <mergeCell ref="Z82:AA82"/>
    <mergeCell ref="AB82:AC82"/>
    <mergeCell ref="AD82:AE82"/>
    <mergeCell ref="AF82:AG82"/>
    <mergeCell ref="B82:D82"/>
    <mergeCell ref="J82:K82"/>
    <mergeCell ref="L82:M82"/>
    <mergeCell ref="P82:Q82"/>
    <mergeCell ref="R82:S82"/>
    <mergeCell ref="T82:U82"/>
    <mergeCell ref="V81:W81"/>
    <mergeCell ref="X81:Y81"/>
    <mergeCell ref="Z81:AA81"/>
    <mergeCell ref="AB81:AC81"/>
    <mergeCell ref="AD81:AE81"/>
    <mergeCell ref="AF81:AG81"/>
    <mergeCell ref="B81:D81"/>
    <mergeCell ref="J81:K81"/>
    <mergeCell ref="L81:M81"/>
    <mergeCell ref="P81:Q81"/>
    <mergeCell ref="R81:S81"/>
    <mergeCell ref="T81:U81"/>
    <mergeCell ref="V80:W80"/>
    <mergeCell ref="X80:Y80"/>
    <mergeCell ref="Z80:AA80"/>
    <mergeCell ref="AB80:AC80"/>
    <mergeCell ref="AD80:AE80"/>
    <mergeCell ref="AF80:AG80"/>
    <mergeCell ref="B80:D80"/>
    <mergeCell ref="J80:K80"/>
    <mergeCell ref="L80:M80"/>
    <mergeCell ref="P80:Q80"/>
    <mergeCell ref="R80:S80"/>
    <mergeCell ref="T80:U80"/>
    <mergeCell ref="V79:W79"/>
    <mergeCell ref="X79:Y79"/>
    <mergeCell ref="Z79:AA79"/>
    <mergeCell ref="AB79:AC79"/>
    <mergeCell ref="AD79:AE79"/>
    <mergeCell ref="AF79:AG79"/>
    <mergeCell ref="B79:D79"/>
    <mergeCell ref="J79:K79"/>
    <mergeCell ref="L79:M79"/>
    <mergeCell ref="P79:Q79"/>
    <mergeCell ref="R79:S79"/>
    <mergeCell ref="T79:U79"/>
    <mergeCell ref="V78:W78"/>
    <mergeCell ref="X78:Y78"/>
    <mergeCell ref="Z78:AA78"/>
    <mergeCell ref="AB78:AC78"/>
    <mergeCell ref="AD78:AE78"/>
    <mergeCell ref="AF78:AG78"/>
    <mergeCell ref="B78:D78"/>
    <mergeCell ref="J78:K78"/>
    <mergeCell ref="L78:M78"/>
    <mergeCell ref="P78:Q78"/>
    <mergeCell ref="R78:S78"/>
    <mergeCell ref="T78:U78"/>
    <mergeCell ref="V77:W77"/>
    <mergeCell ref="X77:Y77"/>
    <mergeCell ref="Z77:AA77"/>
    <mergeCell ref="AB77:AC77"/>
    <mergeCell ref="AD77:AE77"/>
    <mergeCell ref="AF77:AG77"/>
    <mergeCell ref="B77:D77"/>
    <mergeCell ref="J77:K77"/>
    <mergeCell ref="L77:M77"/>
    <mergeCell ref="P77:Q77"/>
    <mergeCell ref="R77:S77"/>
    <mergeCell ref="T77:U77"/>
    <mergeCell ref="V76:W76"/>
    <mergeCell ref="X76:Y76"/>
    <mergeCell ref="Z76:AA76"/>
    <mergeCell ref="AB76:AC76"/>
    <mergeCell ref="AD76:AE76"/>
    <mergeCell ref="AF76:AG76"/>
    <mergeCell ref="B76:D76"/>
    <mergeCell ref="J76:K76"/>
    <mergeCell ref="L76:M76"/>
    <mergeCell ref="P76:Q76"/>
    <mergeCell ref="R76:S76"/>
    <mergeCell ref="T76:U76"/>
    <mergeCell ref="V75:W75"/>
    <mergeCell ref="X75:Y75"/>
    <mergeCell ref="Z75:AA75"/>
    <mergeCell ref="AB75:AC75"/>
    <mergeCell ref="AD75:AE75"/>
    <mergeCell ref="AF75:AG75"/>
    <mergeCell ref="B75:D75"/>
    <mergeCell ref="J75:K75"/>
    <mergeCell ref="L75:M75"/>
    <mergeCell ref="P75:Q75"/>
    <mergeCell ref="R75:S75"/>
    <mergeCell ref="T75:U75"/>
    <mergeCell ref="V74:W74"/>
    <mergeCell ref="X74:Y74"/>
    <mergeCell ref="Z74:AA74"/>
    <mergeCell ref="AB74:AC74"/>
    <mergeCell ref="AD74:AE74"/>
    <mergeCell ref="AF74:AG74"/>
    <mergeCell ref="B74:D74"/>
    <mergeCell ref="J74:K74"/>
    <mergeCell ref="L74:M74"/>
    <mergeCell ref="P74:Q74"/>
    <mergeCell ref="R74:S74"/>
    <mergeCell ref="T74:U74"/>
    <mergeCell ref="V73:W73"/>
    <mergeCell ref="X73:Y73"/>
    <mergeCell ref="Z73:AA73"/>
    <mergeCell ref="AB73:AC73"/>
    <mergeCell ref="AD73:AE73"/>
    <mergeCell ref="AF73:AG73"/>
    <mergeCell ref="B73:D73"/>
    <mergeCell ref="J73:K73"/>
    <mergeCell ref="L73:M73"/>
    <mergeCell ref="P73:Q73"/>
    <mergeCell ref="R73:S73"/>
    <mergeCell ref="T73:U73"/>
    <mergeCell ref="V72:W72"/>
    <mergeCell ref="X72:Y72"/>
    <mergeCell ref="Z72:AA72"/>
    <mergeCell ref="AB72:AC72"/>
    <mergeCell ref="AD72:AE72"/>
    <mergeCell ref="AF72:AG72"/>
    <mergeCell ref="B72:D72"/>
    <mergeCell ref="J72:K72"/>
    <mergeCell ref="L72:M72"/>
    <mergeCell ref="P72:Q72"/>
    <mergeCell ref="R72:S72"/>
    <mergeCell ref="T72:U72"/>
    <mergeCell ref="V71:W71"/>
    <mergeCell ref="X71:Y71"/>
    <mergeCell ref="Z71:AA71"/>
    <mergeCell ref="AB71:AC71"/>
    <mergeCell ref="AD71:AE71"/>
    <mergeCell ref="AF71:AG71"/>
    <mergeCell ref="B71:D71"/>
    <mergeCell ref="J71:K71"/>
    <mergeCell ref="L71:M71"/>
    <mergeCell ref="P71:Q71"/>
    <mergeCell ref="R71:S71"/>
    <mergeCell ref="T71:U71"/>
    <mergeCell ref="V70:W70"/>
    <mergeCell ref="X70:Y70"/>
    <mergeCell ref="Z70:AA70"/>
    <mergeCell ref="AB70:AC70"/>
    <mergeCell ref="AD70:AE70"/>
    <mergeCell ref="AF70:AG70"/>
    <mergeCell ref="B70:D70"/>
    <mergeCell ref="J70:K70"/>
    <mergeCell ref="L70:M70"/>
    <mergeCell ref="P70:Q70"/>
    <mergeCell ref="R70:S70"/>
    <mergeCell ref="T70:U70"/>
    <mergeCell ref="V69:W69"/>
    <mergeCell ref="X69:Y69"/>
    <mergeCell ref="Z69:AA69"/>
    <mergeCell ref="AB69:AC69"/>
    <mergeCell ref="AD69:AE69"/>
    <mergeCell ref="AF69:AG69"/>
    <mergeCell ref="B69:D69"/>
    <mergeCell ref="J69:K69"/>
    <mergeCell ref="L69:M69"/>
    <mergeCell ref="P69:Q69"/>
    <mergeCell ref="R69:S69"/>
    <mergeCell ref="T69:U69"/>
    <mergeCell ref="V68:W68"/>
    <mergeCell ref="X68:Y68"/>
    <mergeCell ref="Z68:AA68"/>
    <mergeCell ref="AB68:AC68"/>
    <mergeCell ref="AD68:AE68"/>
    <mergeCell ref="AF68:AG68"/>
    <mergeCell ref="B68:D68"/>
    <mergeCell ref="J68:K68"/>
    <mergeCell ref="L68:M68"/>
    <mergeCell ref="P68:Q68"/>
    <mergeCell ref="R68:S68"/>
    <mergeCell ref="T68:U68"/>
    <mergeCell ref="V67:W67"/>
    <mergeCell ref="X67:Y67"/>
    <mergeCell ref="Z67:AA67"/>
    <mergeCell ref="AB67:AC67"/>
    <mergeCell ref="AD67:AE67"/>
    <mergeCell ref="AF67:AG67"/>
    <mergeCell ref="B67:D67"/>
    <mergeCell ref="J67:K67"/>
    <mergeCell ref="L67:M67"/>
    <mergeCell ref="P67:Q67"/>
    <mergeCell ref="R67:S67"/>
    <mergeCell ref="T67:U67"/>
    <mergeCell ref="V66:W66"/>
    <mergeCell ref="X66:Y66"/>
    <mergeCell ref="Z66:AA66"/>
    <mergeCell ref="AB66:AC66"/>
    <mergeCell ref="AD66:AE66"/>
    <mergeCell ref="AF66:AG66"/>
    <mergeCell ref="B66:D66"/>
    <mergeCell ref="J66:K66"/>
    <mergeCell ref="L66:M66"/>
    <mergeCell ref="P66:Q66"/>
    <mergeCell ref="R66:S66"/>
    <mergeCell ref="T66:U66"/>
    <mergeCell ref="V65:W65"/>
    <mergeCell ref="X65:Y65"/>
    <mergeCell ref="Z65:AA65"/>
    <mergeCell ref="AB65:AC65"/>
    <mergeCell ref="AD65:AE65"/>
    <mergeCell ref="AF65:AG65"/>
    <mergeCell ref="B65:D65"/>
    <mergeCell ref="J65:K65"/>
    <mergeCell ref="L65:M65"/>
    <mergeCell ref="P65:Q65"/>
    <mergeCell ref="R65:S65"/>
    <mergeCell ref="T65:U65"/>
    <mergeCell ref="V64:W64"/>
    <mergeCell ref="X64:Y64"/>
    <mergeCell ref="Z64:AA64"/>
    <mergeCell ref="AB64:AC64"/>
    <mergeCell ref="AD64:AE64"/>
    <mergeCell ref="AF64:AG64"/>
    <mergeCell ref="B64:D64"/>
    <mergeCell ref="J64:K64"/>
    <mergeCell ref="L64:M64"/>
    <mergeCell ref="P64:Q64"/>
    <mergeCell ref="R64:S64"/>
    <mergeCell ref="T64:U64"/>
    <mergeCell ref="V63:W63"/>
    <mergeCell ref="X63:Y63"/>
    <mergeCell ref="Z63:AA63"/>
    <mergeCell ref="AB63:AC63"/>
    <mergeCell ref="AD63:AE63"/>
    <mergeCell ref="AF63:AG63"/>
    <mergeCell ref="B63:D63"/>
    <mergeCell ref="J63:K63"/>
    <mergeCell ref="L63:M63"/>
    <mergeCell ref="P63:Q63"/>
    <mergeCell ref="R63:S63"/>
    <mergeCell ref="T63:U63"/>
    <mergeCell ref="V62:W62"/>
    <mergeCell ref="X62:Y62"/>
    <mergeCell ref="Z62:AA62"/>
    <mergeCell ref="AB62:AC62"/>
    <mergeCell ref="AD62:AE62"/>
    <mergeCell ref="AF62:AG62"/>
    <mergeCell ref="B62:D62"/>
    <mergeCell ref="J62:K62"/>
    <mergeCell ref="L62:M62"/>
    <mergeCell ref="P62:Q62"/>
    <mergeCell ref="R62:S62"/>
    <mergeCell ref="T62:U62"/>
    <mergeCell ref="V61:W61"/>
    <mergeCell ref="X61:Y61"/>
    <mergeCell ref="Z61:AA61"/>
    <mergeCell ref="AB61:AC61"/>
    <mergeCell ref="AD61:AE61"/>
    <mergeCell ref="AF61:AG61"/>
    <mergeCell ref="B61:D61"/>
    <mergeCell ref="J61:K61"/>
    <mergeCell ref="L61:M61"/>
    <mergeCell ref="P61:Q61"/>
    <mergeCell ref="R61:S61"/>
    <mergeCell ref="T61:U61"/>
    <mergeCell ref="V60:W60"/>
    <mergeCell ref="X60:Y60"/>
    <mergeCell ref="Z60:AA60"/>
    <mergeCell ref="AB60:AC60"/>
    <mergeCell ref="AD60:AE60"/>
    <mergeCell ref="AF60:AG60"/>
    <mergeCell ref="B60:D60"/>
    <mergeCell ref="J60:K60"/>
    <mergeCell ref="L60:M60"/>
    <mergeCell ref="P60:Q60"/>
    <mergeCell ref="R60:S60"/>
    <mergeCell ref="T60:U60"/>
    <mergeCell ref="V59:W59"/>
    <mergeCell ref="X59:Y59"/>
    <mergeCell ref="Z59:AA59"/>
    <mergeCell ref="AB59:AC59"/>
    <mergeCell ref="AD59:AE59"/>
    <mergeCell ref="AF59:AG59"/>
    <mergeCell ref="B59:D59"/>
    <mergeCell ref="J59:K59"/>
    <mergeCell ref="L59:M59"/>
    <mergeCell ref="P59:Q59"/>
    <mergeCell ref="R59:S59"/>
    <mergeCell ref="T59:U59"/>
    <mergeCell ref="V58:W58"/>
    <mergeCell ref="X58:Y58"/>
    <mergeCell ref="Z58:AA58"/>
    <mergeCell ref="AB58:AC58"/>
    <mergeCell ref="AD58:AE58"/>
    <mergeCell ref="AF58:AG58"/>
    <mergeCell ref="B58:D58"/>
    <mergeCell ref="J58:K58"/>
    <mergeCell ref="L58:M58"/>
    <mergeCell ref="P58:Q58"/>
    <mergeCell ref="R58:S58"/>
    <mergeCell ref="T58:U58"/>
    <mergeCell ref="V57:W57"/>
    <mergeCell ref="X57:Y57"/>
    <mergeCell ref="Z57:AA57"/>
    <mergeCell ref="AB57:AC57"/>
    <mergeCell ref="AD57:AE57"/>
    <mergeCell ref="AF57:AG57"/>
    <mergeCell ref="B57:D57"/>
    <mergeCell ref="J57:K57"/>
    <mergeCell ref="L57:M57"/>
    <mergeCell ref="P57:Q57"/>
    <mergeCell ref="R57:S57"/>
    <mergeCell ref="T57:U57"/>
    <mergeCell ref="V56:W56"/>
    <mergeCell ref="X56:Y56"/>
    <mergeCell ref="Z56:AA56"/>
    <mergeCell ref="AB56:AC56"/>
    <mergeCell ref="AD56:AE56"/>
    <mergeCell ref="AF56:AG56"/>
    <mergeCell ref="B56:D56"/>
    <mergeCell ref="J56:K56"/>
    <mergeCell ref="L56:M56"/>
    <mergeCell ref="P56:Q56"/>
    <mergeCell ref="R56:S56"/>
    <mergeCell ref="T56:U56"/>
    <mergeCell ref="V55:W55"/>
    <mergeCell ref="X55:Y55"/>
    <mergeCell ref="Z55:AA55"/>
    <mergeCell ref="AB55:AC55"/>
    <mergeCell ref="AD55:AE55"/>
    <mergeCell ref="AF55:AG55"/>
    <mergeCell ref="B55:D55"/>
    <mergeCell ref="J55:K55"/>
    <mergeCell ref="L55:M55"/>
    <mergeCell ref="P55:Q55"/>
    <mergeCell ref="R55:S55"/>
    <mergeCell ref="T55:U55"/>
    <mergeCell ref="V54:W54"/>
    <mergeCell ref="X54:Y54"/>
    <mergeCell ref="Z54:AA54"/>
    <mergeCell ref="AB54:AC54"/>
    <mergeCell ref="AD54:AE54"/>
    <mergeCell ref="AF54:AG54"/>
    <mergeCell ref="B54:D54"/>
    <mergeCell ref="J54:K54"/>
    <mergeCell ref="L54:M54"/>
    <mergeCell ref="P54:Q54"/>
    <mergeCell ref="R54:S54"/>
    <mergeCell ref="T54:U54"/>
    <mergeCell ref="X52:Y52"/>
    <mergeCell ref="Z52:AA52"/>
    <mergeCell ref="AB52:AC52"/>
    <mergeCell ref="AD52:AE52"/>
    <mergeCell ref="AF52:AG52"/>
    <mergeCell ref="AJ52:AJ53"/>
    <mergeCell ref="L52:M52"/>
    <mergeCell ref="O52:O53"/>
    <mergeCell ref="P52:Q52"/>
    <mergeCell ref="R52:S52"/>
    <mergeCell ref="T52:U52"/>
    <mergeCell ref="V52:W52"/>
    <mergeCell ref="E52:E53"/>
    <mergeCell ref="F52:F53"/>
    <mergeCell ref="H52:H53"/>
    <mergeCell ref="I52:I53"/>
    <mergeCell ref="J52:J53"/>
    <mergeCell ref="K52:K53"/>
    <mergeCell ref="A50:AM50"/>
    <mergeCell ref="A51:A53"/>
    <mergeCell ref="B51:D51"/>
    <mergeCell ref="J51:K51"/>
    <mergeCell ref="L51:M51"/>
    <mergeCell ref="P51:AG51"/>
    <mergeCell ref="AH51:AI51"/>
    <mergeCell ref="AL51:AL53"/>
    <mergeCell ref="AM51:AM53"/>
    <mergeCell ref="B52:D53"/>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V6:W6"/>
    <mergeCell ref="X6:Y6"/>
    <mergeCell ref="Z6:AA6"/>
    <mergeCell ref="AB6:AC6"/>
    <mergeCell ref="AD6:AE6"/>
    <mergeCell ref="AF6:AG6"/>
    <mergeCell ref="B6:D6"/>
    <mergeCell ref="J6:K6"/>
    <mergeCell ref="L6:M6"/>
    <mergeCell ref="P6:Q6"/>
    <mergeCell ref="R6:S6"/>
    <mergeCell ref="T6:U6"/>
    <mergeCell ref="V5:W5"/>
    <mergeCell ref="X5:Y5"/>
    <mergeCell ref="Z5:AA5"/>
    <mergeCell ref="AB5:AC5"/>
    <mergeCell ref="AD5:AE5"/>
    <mergeCell ref="AF5:AG5"/>
    <mergeCell ref="B5:D5"/>
    <mergeCell ref="J5:K5"/>
    <mergeCell ref="L5:M5"/>
    <mergeCell ref="P5:Q5"/>
    <mergeCell ref="R5:S5"/>
    <mergeCell ref="T5:U5"/>
    <mergeCell ref="X3:Y3"/>
    <mergeCell ref="Z3:AA3"/>
    <mergeCell ref="AB3:AC3"/>
    <mergeCell ref="AD3:AE3"/>
    <mergeCell ref="AF3:AG3"/>
    <mergeCell ref="AJ3:AJ4"/>
    <mergeCell ref="L3:M3"/>
    <mergeCell ref="O3:O4"/>
    <mergeCell ref="P3:Q3"/>
    <mergeCell ref="R3:S3"/>
    <mergeCell ref="T3:U3"/>
    <mergeCell ref="V3:W3"/>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s>
  <conditionalFormatting sqref="H5:I49 H54:I104">
    <cfRule type="expression" dxfId="1059" priority="35">
      <formula>"""Cumple"" o ""No cumple"""</formula>
    </cfRule>
  </conditionalFormatting>
  <conditionalFormatting sqref="I5:I49 I54:I104">
    <cfRule type="expression" dxfId="1058" priority="33">
      <formula>$I5="No cumple"</formula>
    </cfRule>
    <cfRule type="expression" dxfId="1057" priority="34">
      <formula>$I5="Cumple"</formula>
    </cfRule>
  </conditionalFormatting>
  <conditionalFormatting sqref="H5:H49 H54:H104">
    <cfRule type="expression" dxfId="1056" priority="31">
      <formula>$H5="No cumple"</formula>
    </cfRule>
    <cfRule type="expression" dxfId="1055" priority="32">
      <formula>$H5="Cumple"</formula>
    </cfRule>
  </conditionalFormatting>
  <conditionalFormatting sqref="L5:L6">
    <cfRule type="cellIs" dxfId="1054" priority="29" operator="lessThan">
      <formula>$L$4</formula>
    </cfRule>
    <cfRule type="cellIs" dxfId="1053" priority="30" operator="greaterThanOrEqual">
      <formula>$L$4</formula>
    </cfRule>
  </conditionalFormatting>
  <conditionalFormatting sqref="J5:K49 J54:K104">
    <cfRule type="cellIs" dxfId="1052" priority="27" operator="notBetween">
      <formula>$J$3</formula>
      <formula>$K$3</formula>
    </cfRule>
    <cfRule type="cellIs" dxfId="1051" priority="28" operator="between">
      <formula>$J$3</formula>
      <formula>$K$3</formula>
    </cfRule>
  </conditionalFormatting>
  <conditionalFormatting sqref="P5:Q49 P54:Q104">
    <cfRule type="cellIs" dxfId="1050" priority="25" operator="notBetween">
      <formula>$P$4</formula>
      <formula>$Q$4</formula>
    </cfRule>
    <cfRule type="cellIs" dxfId="1049" priority="26" operator="between">
      <formula>$P$4</formula>
      <formula>$Q$4</formula>
    </cfRule>
  </conditionalFormatting>
  <conditionalFormatting sqref="R5:S49 R54:S104">
    <cfRule type="cellIs" dxfId="1048" priority="23" operator="notBetween">
      <formula>$R$4</formula>
      <formula>$S$4</formula>
    </cfRule>
    <cfRule type="cellIs" dxfId="1047" priority="24" operator="between">
      <formula>$R$4</formula>
      <formula>$S$4</formula>
    </cfRule>
  </conditionalFormatting>
  <conditionalFormatting sqref="T5:U49 T54:U104">
    <cfRule type="cellIs" dxfId="1046" priority="21" operator="notBetween">
      <formula>$T$4</formula>
      <formula>$U$4</formula>
    </cfRule>
    <cfRule type="cellIs" dxfId="1045" priority="22" operator="between">
      <formula>$T$4</formula>
      <formula>$U$4</formula>
    </cfRule>
  </conditionalFormatting>
  <conditionalFormatting sqref="V5:W49 V54:W104">
    <cfRule type="cellIs" dxfId="1044" priority="19" operator="notBetween">
      <formula>$V$4</formula>
      <formula>$W$4</formula>
    </cfRule>
    <cfRule type="cellIs" dxfId="1043" priority="20" operator="between">
      <formula>$V$4</formula>
      <formula>$W$4</formula>
    </cfRule>
  </conditionalFormatting>
  <conditionalFormatting sqref="X5:Y49 X54:Y104">
    <cfRule type="cellIs" dxfId="1042" priority="17" operator="notBetween">
      <formula>$X$4</formula>
      <formula>$Y$4</formula>
    </cfRule>
    <cfRule type="cellIs" dxfId="1041" priority="18" operator="between">
      <formula>$X$4</formula>
      <formula>$Y$4</formula>
    </cfRule>
  </conditionalFormatting>
  <conditionalFormatting sqref="Z5:AG49 Z54:AG104">
    <cfRule type="cellIs" dxfId="1040" priority="15" operator="notBetween">
      <formula>$Z$4</formula>
      <formula>$AA$4</formula>
    </cfRule>
    <cfRule type="cellIs" dxfId="1039" priority="16" operator="between">
      <formula>$Z$4</formula>
      <formula>$AA$4</formula>
    </cfRule>
  </conditionalFormatting>
  <conditionalFormatting sqref="AK5:AK49 AK54:AK104">
    <cfRule type="cellIs" dxfId="1038" priority="13" operator="lessThanOrEqual">
      <formula>$AK$4</formula>
    </cfRule>
    <cfRule type="cellIs" dxfId="1037" priority="14" operator="greaterThan">
      <formula>$AK$4</formula>
    </cfRule>
  </conditionalFormatting>
  <conditionalFormatting sqref="L7:L49 L54:L104">
    <cfRule type="cellIs" dxfId="1036" priority="11" operator="lessThan">
      <formula>$L$4</formula>
    </cfRule>
    <cfRule type="cellIs" dxfId="1035" priority="12" operator="greaterThanOrEqual">
      <formula>$L$4</formula>
    </cfRule>
  </conditionalFormatting>
  <conditionalFormatting sqref="G5:G49">
    <cfRule type="cellIs" dxfId="1034" priority="9" operator="lessThan">
      <formula>$G$4</formula>
    </cfRule>
    <cfRule type="cellIs" dxfId="1033" priority="10" operator="greaterThanOrEqual">
      <formula>$G$4</formula>
    </cfRule>
  </conditionalFormatting>
  <conditionalFormatting sqref="AH5:AI49 AH54:AI104">
    <cfRule type="cellIs" dxfId="1032" priority="7" operator="greaterThan">
      <formula>$AH$4</formula>
    </cfRule>
    <cfRule type="cellIs" dxfId="1031" priority="8" operator="lessThanOrEqual">
      <formula>$AH$4</formula>
    </cfRule>
  </conditionalFormatting>
  <conditionalFormatting sqref="AI5:AI49 AI54:AI104">
    <cfRule type="cellIs" dxfId="1030" priority="5" operator="greaterThan">
      <formula>$AI$4</formula>
    </cfRule>
    <cfRule type="cellIs" dxfId="1029" priority="6" operator="lessThanOrEqual">
      <formula>$AI$4</formula>
    </cfRule>
  </conditionalFormatting>
  <conditionalFormatting sqref="AJ5:AJ49 AJ54:AJ104">
    <cfRule type="expression" dxfId="1028" priority="3">
      <formula>$AJ5="No cumple"</formula>
    </cfRule>
    <cfRule type="expression" dxfId="1027" priority="4">
      <formula>$AJ5="Cumple"</formula>
    </cfRule>
  </conditionalFormatting>
  <conditionalFormatting sqref="G54:G104">
    <cfRule type="cellIs" dxfId="1026" priority="1" operator="lessThan">
      <formula>$G$53</formula>
    </cfRule>
    <cfRule type="cellIs" dxfId="1025" priority="2" operator="greaterThanOrEqual">
      <formula>$G$53</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 B52:D53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S49"/>
  <sheetViews>
    <sheetView zoomScaleNormal="100" workbookViewId="0">
      <selection activeCell="J11" sqref="J11:K11"/>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256</v>
      </c>
      <c r="C3" s="99"/>
      <c r="D3" s="100"/>
      <c r="E3" s="118" t="s">
        <v>221</v>
      </c>
      <c r="F3" s="107" t="str">
        <f>VLOOKUP(B3,ESPECIFICACIONES[],2,FALSE)</f>
        <v>VIDRIO INCOLORO</v>
      </c>
      <c r="G3" s="74" t="str">
        <f>VLOOKUP(B3,ESPECIFICACIONES[],3,FALSE)</f>
        <v>No menor a 5 ml</v>
      </c>
      <c r="H3" s="107" t="str">
        <f>VLOOKUP(B3,ESPECIFICACIONES[],5,FALSE)</f>
        <v>El contenido y el envase primario no presenta huellas de coloración</v>
      </c>
      <c r="I3" s="107" t="str">
        <f>VLOOKUP(B3,ESPECIFICACIONES[],4,FALSE)</f>
        <v>Limpida, transparente e incolora</v>
      </c>
      <c r="J3" s="120">
        <f>VLOOKUP(B3,ESPECIFICACIONES[],6,FALSE)</f>
        <v>6.5</v>
      </c>
      <c r="K3" s="120">
        <f>VLOOKUP(B3,ESPECIFICACIONES[],7,FALSE)</f>
        <v>8</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Edetato cálcico disódico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0,01 UE/mg</v>
      </c>
      <c r="AL3" s="95"/>
      <c r="AM3" s="97"/>
    </row>
    <row r="4" spans="1:45" s="49" customFormat="1" ht="27" customHeight="1" x14ac:dyDescent="0.25">
      <c r="A4" s="87"/>
      <c r="B4" s="101"/>
      <c r="C4" s="102"/>
      <c r="D4" s="103"/>
      <c r="E4" s="119"/>
      <c r="F4" s="108"/>
      <c r="G4" s="62">
        <v>5</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Quelante ABD</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Quelante ABD</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Quelante ABD</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Quelante ABD</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Quelante ABD</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Quelante ABD</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Quelante ABD</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Quelante ABD</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Quelante ABD</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Quelante ABD</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Quelante ABD</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Quelante ABD</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Quelante ABD</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Quelante ABD</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Quelante ABD</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Quelante ABD</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Quelante ABD</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Quelante ABD</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Quelante ABD</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Quelante ABD</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Quelante ABD</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Quelante ABD</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Quelante ABD</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Quelante ABD</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Quelante ABD</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Quelante ABD</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Quelante ABD</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Quelante ABD</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Quelante ABD</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Quelante ABD</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Quelante ABD</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Quelante ABD</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Quelante ABD</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Quelante ABD</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Quelante ABD</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Quelante ABD</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Quelante ABD</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Quelante ABD</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Quelante ABD</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Quelante ABD</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Quelante ABD</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Quelante ABD</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Quelante ABD</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Quelante ABD</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Quelante ABD</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024" priority="35">
      <formula>"""Cumple"" o ""No cumple"""</formula>
    </cfRule>
  </conditionalFormatting>
  <conditionalFormatting sqref="I5:I49">
    <cfRule type="expression" dxfId="1023" priority="33">
      <formula>$I5="No cumple"</formula>
    </cfRule>
    <cfRule type="expression" dxfId="1022" priority="34">
      <formula>$I5="Cumple"</formula>
    </cfRule>
  </conditionalFormatting>
  <conditionalFormatting sqref="H5:H49">
    <cfRule type="expression" dxfId="1021" priority="31">
      <formula>$H5="No cumple"</formula>
    </cfRule>
    <cfRule type="expression" dxfId="1020" priority="32">
      <formula>$H5="Cumple"</formula>
    </cfRule>
  </conditionalFormatting>
  <conditionalFormatting sqref="L5:L6">
    <cfRule type="cellIs" dxfId="1019" priority="29" operator="lessThan">
      <formula>$L$4</formula>
    </cfRule>
    <cfRule type="cellIs" dxfId="1018" priority="30" operator="greaterThanOrEqual">
      <formula>$L$4</formula>
    </cfRule>
  </conditionalFormatting>
  <conditionalFormatting sqref="J5:K49">
    <cfRule type="cellIs" dxfId="1017" priority="27" operator="notBetween">
      <formula>$J$3</formula>
      <formula>$K$3</formula>
    </cfRule>
    <cfRule type="cellIs" dxfId="1016" priority="28" operator="between">
      <formula>$J$3</formula>
      <formula>$K$3</formula>
    </cfRule>
  </conditionalFormatting>
  <conditionalFormatting sqref="P5:Q49">
    <cfRule type="cellIs" dxfId="1015" priority="25" operator="notBetween">
      <formula>$P$4</formula>
      <formula>$Q$4</formula>
    </cfRule>
    <cfRule type="cellIs" dxfId="1014" priority="26" operator="between">
      <formula>$P$4</formula>
      <formula>$Q$4</formula>
    </cfRule>
  </conditionalFormatting>
  <conditionalFormatting sqref="R5:S49">
    <cfRule type="cellIs" dxfId="1013" priority="23" operator="notBetween">
      <formula>$R$4</formula>
      <formula>$S$4</formula>
    </cfRule>
    <cfRule type="cellIs" dxfId="1012" priority="24" operator="between">
      <formula>$R$4</formula>
      <formula>$S$4</formula>
    </cfRule>
  </conditionalFormatting>
  <conditionalFormatting sqref="T5:U49">
    <cfRule type="cellIs" dxfId="1011" priority="21" operator="notBetween">
      <formula>$T$4</formula>
      <formula>$U$4</formula>
    </cfRule>
    <cfRule type="cellIs" dxfId="1010" priority="22" operator="between">
      <formula>$T$4</formula>
      <formula>$U$4</formula>
    </cfRule>
  </conditionalFormatting>
  <conditionalFormatting sqref="V5:W49">
    <cfRule type="cellIs" dxfId="1009" priority="19" operator="notBetween">
      <formula>$V$4</formula>
      <formula>$W$4</formula>
    </cfRule>
    <cfRule type="cellIs" dxfId="1008" priority="20" operator="between">
      <formula>$V$4</formula>
      <formula>$W$4</formula>
    </cfRule>
  </conditionalFormatting>
  <conditionalFormatting sqref="X5:Y49">
    <cfRule type="cellIs" dxfId="1007" priority="17" operator="notBetween">
      <formula>$X$4</formula>
      <formula>$Y$4</formula>
    </cfRule>
    <cfRule type="cellIs" dxfId="1006" priority="18" operator="between">
      <formula>$X$4</formula>
      <formula>$Y$4</formula>
    </cfRule>
  </conditionalFormatting>
  <conditionalFormatting sqref="Z5:AG49">
    <cfRule type="cellIs" dxfId="1005" priority="15" operator="notBetween">
      <formula>$Z$4</formula>
      <formula>$AA$4</formula>
    </cfRule>
    <cfRule type="cellIs" dxfId="1004" priority="16" operator="between">
      <formula>$Z$4</formula>
      <formula>$AA$4</formula>
    </cfRule>
  </conditionalFormatting>
  <conditionalFormatting sqref="AK5:AK49">
    <cfRule type="cellIs" dxfId="1003" priority="13" operator="lessThanOrEqual">
      <formula>$AK$4</formula>
    </cfRule>
    <cfRule type="cellIs" dxfId="1002" priority="14" operator="greaterThan">
      <formula>$AK$4</formula>
    </cfRule>
  </conditionalFormatting>
  <conditionalFormatting sqref="L7:L49">
    <cfRule type="cellIs" dxfId="1001" priority="11" operator="lessThan">
      <formula>$L$4</formula>
    </cfRule>
    <cfRule type="cellIs" dxfId="1000" priority="12" operator="greaterThanOrEqual">
      <formula>$L$4</formula>
    </cfRule>
  </conditionalFormatting>
  <conditionalFormatting sqref="G5:G49">
    <cfRule type="cellIs" dxfId="999" priority="9" operator="lessThan">
      <formula>$G$4</formula>
    </cfRule>
    <cfRule type="cellIs" dxfId="998" priority="10" operator="greaterThanOrEqual">
      <formula>$G$4</formula>
    </cfRule>
  </conditionalFormatting>
  <conditionalFormatting sqref="AH5:AI49">
    <cfRule type="cellIs" dxfId="997" priority="7" operator="greaterThan">
      <formula>$AH$4</formula>
    </cfRule>
    <cfRule type="cellIs" dxfId="996" priority="8" operator="lessThanOrEqual">
      <formula>$AH$4</formula>
    </cfRule>
  </conditionalFormatting>
  <conditionalFormatting sqref="AI5:AI49">
    <cfRule type="cellIs" dxfId="995" priority="5" operator="greaterThan">
      <formula>$AI$4</formula>
    </cfRule>
    <cfRule type="cellIs" dxfId="994" priority="6" operator="lessThanOrEqual">
      <formula>$AI$4</formula>
    </cfRule>
  </conditionalFormatting>
  <conditionalFormatting sqref="AJ5:AJ49">
    <cfRule type="expression" dxfId="993" priority="3">
      <formula>$AJ5="No cumple"</formula>
    </cfRule>
    <cfRule type="expression" dxfId="992"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S49"/>
  <sheetViews>
    <sheetView zoomScaleNormal="100" workbookViewId="0">
      <selection activeCell="A50" sqref="A50:XFD10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257</v>
      </c>
      <c r="C3" s="99"/>
      <c r="D3" s="100"/>
      <c r="E3" s="118" t="s">
        <v>221</v>
      </c>
      <c r="F3" s="107" t="str">
        <f>VLOOKUP(B3,ESPECIFICACIONES[],2,FALSE)</f>
        <v>VIDRIO INCOLORO         PEBD</v>
      </c>
      <c r="G3" s="74" t="str">
        <f>VLOOKUP(B3,ESPECIFICACIONES[],3,FALSE)</f>
        <v>No menor a 5 ml</v>
      </c>
      <c r="H3" s="107" t="str">
        <f>VLOOKUP(B3,ESPECIFICACIONES[],5,FALSE)</f>
        <v>El contenido y el envase primario no presenta huellas de coloración</v>
      </c>
      <c r="I3" s="107" t="str">
        <f>VLOOKUP(B3,ESPECIFICACIONES[],4,FALSE)</f>
        <v>Límpida y transparente</v>
      </c>
      <c r="J3" s="120">
        <f>VLOOKUP(B3,ESPECIFICACIONES[],6,FALSE)</f>
        <v>5</v>
      </c>
      <c r="K3" s="120">
        <f>VLOOKUP(B3,ESPECIFICACIONES[],7,FALSE)</f>
        <v>7</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Lidocaína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1,1 UE/mg</v>
      </c>
      <c r="AL3" s="95"/>
      <c r="AM3" s="97"/>
    </row>
    <row r="4" spans="1:45" s="49" customFormat="1" ht="27" customHeight="1" x14ac:dyDescent="0.25">
      <c r="A4" s="87"/>
      <c r="B4" s="101"/>
      <c r="C4" s="102"/>
      <c r="D4" s="103"/>
      <c r="E4" s="119"/>
      <c r="F4" s="108"/>
      <c r="G4" s="62">
        <v>5</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Lidocaín 1% ABD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Lidocaín 1% ABD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Lidocaín 1% ABD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Lidocaín 1% ABD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Lidocaín 1% ABD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Lidocaín 1% ABD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Lidocaín 1% ABD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Lidocaín 1% ABD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Lidocaín 1% ABD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Lidocaín 1% ABD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Lidocaín 1% ABD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Lidocaín 1% ABD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Lidocaín 1% ABD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Lidocaín 1% ABD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Lidocaín 1% ABD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Lidocaín 1% ABD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Lidocaín 1% ABD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Lidocaín 1% ABD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Lidocaín 1% ABD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Lidocaín 1% ABD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Lidocaín 1% ABD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Lidocaín 1% ABD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Lidocaín 1% ABD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Lidocaín 1% ABD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Lidocaín 1% ABD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Lidocaín 1% ABD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Lidocaín 1% ABD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Lidocaín 1% ABD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Lidocaín 1% ABD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Lidocaín 1% ABD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Lidocaín 1% ABD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Lidocaín 1% ABD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Lidocaín 1% ABD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Lidocaín 1% ABD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Lidocaín 1% ABD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Lidocaín 1% ABD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Lidocaín 1% ABD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Lidocaín 1% ABD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Lidocaín 1% ABD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Lidocaín 1% ABD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Lidocaín 1% ABD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Lidocaín 1% ABD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Lidocaín 1% ABD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Lidocaín 1% ABD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Lidocaín 1% ABD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991" priority="35">
      <formula>"""Cumple"" o ""No cumple"""</formula>
    </cfRule>
  </conditionalFormatting>
  <conditionalFormatting sqref="I5:I49">
    <cfRule type="expression" dxfId="990" priority="33">
      <formula>$I5="No cumple"</formula>
    </cfRule>
    <cfRule type="expression" dxfId="989" priority="34">
      <formula>$I5="Cumple"</formula>
    </cfRule>
  </conditionalFormatting>
  <conditionalFormatting sqref="H5:H49">
    <cfRule type="expression" dxfId="988" priority="31">
      <formula>$H5="No cumple"</formula>
    </cfRule>
    <cfRule type="expression" dxfId="987" priority="32">
      <formula>$H5="Cumple"</formula>
    </cfRule>
  </conditionalFormatting>
  <conditionalFormatting sqref="L5:L6">
    <cfRule type="cellIs" dxfId="986" priority="29" operator="lessThan">
      <formula>$L$4</formula>
    </cfRule>
    <cfRule type="cellIs" dxfId="985" priority="30" operator="greaterThanOrEqual">
      <formula>$L$4</formula>
    </cfRule>
  </conditionalFormatting>
  <conditionalFormatting sqref="J5:K49">
    <cfRule type="cellIs" dxfId="984" priority="27" operator="notBetween">
      <formula>$J$3</formula>
      <formula>$K$3</formula>
    </cfRule>
    <cfRule type="cellIs" dxfId="983" priority="28" operator="between">
      <formula>$J$3</formula>
      <formula>$K$3</formula>
    </cfRule>
  </conditionalFormatting>
  <conditionalFormatting sqref="P5:Q49">
    <cfRule type="cellIs" dxfId="982" priority="25" operator="notBetween">
      <formula>$P$4</formula>
      <formula>$Q$4</formula>
    </cfRule>
    <cfRule type="cellIs" dxfId="981" priority="26" operator="between">
      <formula>$P$4</formula>
      <formula>$Q$4</formula>
    </cfRule>
  </conditionalFormatting>
  <conditionalFormatting sqref="R5:S49">
    <cfRule type="cellIs" dxfId="980" priority="23" operator="notBetween">
      <formula>$R$4</formula>
      <formula>$S$4</formula>
    </cfRule>
    <cfRule type="cellIs" dxfId="979" priority="24" operator="between">
      <formula>$R$4</formula>
      <formula>$S$4</formula>
    </cfRule>
  </conditionalFormatting>
  <conditionalFormatting sqref="T5:U49">
    <cfRule type="cellIs" dxfId="978" priority="21" operator="notBetween">
      <formula>$T$4</formula>
      <formula>$U$4</formula>
    </cfRule>
    <cfRule type="cellIs" dxfId="977" priority="22" operator="between">
      <formula>$T$4</formula>
      <formula>$U$4</formula>
    </cfRule>
  </conditionalFormatting>
  <conditionalFormatting sqref="V5:W49">
    <cfRule type="cellIs" dxfId="976" priority="19" operator="notBetween">
      <formula>$V$4</formula>
      <formula>$W$4</formula>
    </cfRule>
    <cfRule type="cellIs" dxfId="975" priority="20" operator="between">
      <formula>$V$4</formula>
      <formula>$W$4</formula>
    </cfRule>
  </conditionalFormatting>
  <conditionalFormatting sqref="X5:Y49">
    <cfRule type="cellIs" dxfId="974" priority="17" operator="notBetween">
      <formula>$X$4</formula>
      <formula>$Y$4</formula>
    </cfRule>
    <cfRule type="cellIs" dxfId="973" priority="18" operator="between">
      <formula>$X$4</formula>
      <formula>$Y$4</formula>
    </cfRule>
  </conditionalFormatting>
  <conditionalFormatting sqref="Z5:AG49">
    <cfRule type="cellIs" dxfId="972" priority="15" operator="notBetween">
      <formula>$Z$4</formula>
      <formula>$AA$4</formula>
    </cfRule>
    <cfRule type="cellIs" dxfId="971" priority="16" operator="between">
      <formula>$Z$4</formula>
      <formula>$AA$4</formula>
    </cfRule>
  </conditionalFormatting>
  <conditionalFormatting sqref="AK5:AK49">
    <cfRule type="cellIs" dxfId="970" priority="13" operator="lessThanOrEqual">
      <formula>$AK$4</formula>
    </cfRule>
    <cfRule type="cellIs" dxfId="969" priority="14" operator="greaterThan">
      <formula>$AK$4</formula>
    </cfRule>
  </conditionalFormatting>
  <conditionalFormatting sqref="L7:L49">
    <cfRule type="cellIs" dxfId="968" priority="11" operator="lessThan">
      <formula>$L$4</formula>
    </cfRule>
    <cfRule type="cellIs" dxfId="967" priority="12" operator="greaterThanOrEqual">
      <formula>$L$4</formula>
    </cfRule>
  </conditionalFormatting>
  <conditionalFormatting sqref="G5:G49">
    <cfRule type="cellIs" dxfId="966" priority="9" operator="lessThan">
      <formula>$G$4</formula>
    </cfRule>
    <cfRule type="cellIs" dxfId="965" priority="10" operator="greaterThanOrEqual">
      <formula>$G$4</formula>
    </cfRule>
  </conditionalFormatting>
  <conditionalFormatting sqref="AH5:AI49">
    <cfRule type="cellIs" dxfId="964" priority="7" operator="greaterThan">
      <formula>$AH$4</formula>
    </cfRule>
    <cfRule type="cellIs" dxfId="963" priority="8" operator="lessThanOrEqual">
      <formula>$AH$4</formula>
    </cfRule>
  </conditionalFormatting>
  <conditionalFormatting sqref="AI5:AI49">
    <cfRule type="cellIs" dxfId="962" priority="5" operator="greaterThan">
      <formula>$AI$4</formula>
    </cfRule>
    <cfRule type="cellIs" dxfId="961" priority="6" operator="lessThanOrEqual">
      <formula>$AI$4</formula>
    </cfRule>
  </conditionalFormatting>
  <conditionalFormatting sqref="AJ5:AJ49">
    <cfRule type="expression" dxfId="960" priority="3">
      <formula>$AJ5="No cumple"</formula>
    </cfRule>
    <cfRule type="expression" dxfId="959"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S49"/>
  <sheetViews>
    <sheetView topLeftCell="A4" zoomScaleNormal="100" workbookViewId="0">
      <selection activeCell="G59" sqref="G58:G59"/>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258</v>
      </c>
      <c r="C3" s="99"/>
      <c r="D3" s="100"/>
      <c r="E3" s="118" t="s">
        <v>221</v>
      </c>
      <c r="F3" s="107" t="str">
        <f>VLOOKUP(B3,ESPECIFICACIONES[],2,FALSE)</f>
        <v>VIDRIO INCOLORO</v>
      </c>
      <c r="G3" s="74" t="str">
        <f>VLOOKUP(B3,ESPECIFICACIONES[],3,FALSE)</f>
        <v>No menor a 20 ml</v>
      </c>
      <c r="H3" s="107" t="str">
        <f>VLOOKUP(B3,ESPECIFICACIONES[],5,FALSE)</f>
        <v>El contenido y el envase primario no presenta huellas de coloración</v>
      </c>
      <c r="I3" s="107" t="str">
        <f>VLOOKUP(B3,ESPECIFICACIONES[],4,FALSE)</f>
        <v>Límpida y transparente</v>
      </c>
      <c r="J3" s="120">
        <f>VLOOKUP(B3,ESPECIFICACIONES[],6,FALSE)</f>
        <v>7</v>
      </c>
      <c r="K3" s="120">
        <f>VLOOKUP(B3,ESPECIFICACIONES[],7,FALSE)</f>
        <v>8.5</v>
      </c>
      <c r="L3" s="109" t="str">
        <f>VLOOKUP(B3,ESPECIFICACIONES[],8,FALSE)</f>
        <v>ms/cm</v>
      </c>
      <c r="M3" s="110" t="str">
        <f>VLOOKUP(B3,ESPECIFICACIONES[],9,FALSE)</f>
        <v>NA</v>
      </c>
      <c r="N3" s="63" t="str">
        <f>VLOOKUP(B3,ESPECIFICACIONES[],9,FALSE)</f>
        <v>NA</v>
      </c>
      <c r="O3" s="107" t="str">
        <f>VLOOKUP(B3,ESPECIFICACIONES[],11,FALSE)</f>
        <v>NA</v>
      </c>
      <c r="P3" s="104" t="str">
        <f>VLOOKUP(B3,ESPECIFICACIONES[],12,FALSE)</f>
        <v>% Bicarbonato de sodio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5,0 mEq/ml</v>
      </c>
      <c r="AL3" s="95"/>
      <c r="AM3" s="97"/>
    </row>
    <row r="4" spans="1:45" s="49" customFormat="1" ht="27" customHeight="1" x14ac:dyDescent="0.25">
      <c r="A4" s="87"/>
      <c r="B4" s="101"/>
      <c r="C4" s="102"/>
      <c r="D4" s="103"/>
      <c r="E4" s="119"/>
      <c r="F4" s="108"/>
      <c r="G4" s="62">
        <v>20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Bicarbonato de Sodio 8%</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Bicarbonato de Sodio 8%</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Bicarbonato de Sodio 8%</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Bicarbonato de Sodio 8%</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Bicarbonato de Sodio 8%</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Bicarbonato de Sodio 8%</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Bicarbonato de Sodio 8%</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Bicarbonato de Sodio 8%</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Bicarbonato de Sodio 8%</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Bicarbonato de Sodio 8%</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Bicarbonato de Sodio 8%</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Bicarbonato de Sodio 8%</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Bicarbonato de Sodio 8%</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Bicarbonato de Sodio 8%</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Bicarbonato de Sodio 8%</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Bicarbonato de Sodio 8%</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Bicarbonato de Sodio 8%</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Bicarbonato de Sodio 8%</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Bicarbonato de Sodio 8%</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Bicarbonato de Sodio 8%</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Bicarbonato de Sodio 8%</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Bicarbonato de Sodio 8%</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Bicarbonato de Sodio 8%</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Bicarbonato de Sodio 8%</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Bicarbonato de Sodio 8%</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Bicarbonato de Sodio 8%</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Bicarbonato de Sodio 8%</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Bicarbonato de Sodio 8%</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Bicarbonato de Sodio 8%</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Bicarbonato de Sodio 8%</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Bicarbonato de Sodio 8%</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Bicarbonato de Sodio 8%</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Bicarbonato de Sodio 8%</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Bicarbonato de Sodio 8%</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Bicarbonato de Sodio 8%</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Bicarbonato de Sodio 8%</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Bicarbonato de Sodio 8%</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Bicarbonato de Sodio 8%</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Bicarbonato de Sodio 8%</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Bicarbonato de Sodio 8%</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Bicarbonato de Sodio 8%</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Bicarbonato de Sodio 8%</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Bicarbonato de Sodio 8%</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Bicarbonato de Sodio 8%</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Bicarbonato de Sodio 8%</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958" priority="35">
      <formula>"""Cumple"" o ""No cumple"""</formula>
    </cfRule>
  </conditionalFormatting>
  <conditionalFormatting sqref="I5:I49">
    <cfRule type="expression" dxfId="957" priority="33">
      <formula>$I5="No cumple"</formula>
    </cfRule>
    <cfRule type="expression" dxfId="956" priority="34">
      <formula>$I5="Cumple"</formula>
    </cfRule>
  </conditionalFormatting>
  <conditionalFormatting sqref="H5:H49">
    <cfRule type="expression" dxfId="955" priority="31">
      <formula>$H5="No cumple"</formula>
    </cfRule>
    <cfRule type="expression" dxfId="954" priority="32">
      <formula>$H5="Cumple"</formula>
    </cfRule>
  </conditionalFormatting>
  <conditionalFormatting sqref="L5:L6">
    <cfRule type="cellIs" dxfId="953" priority="29" operator="lessThan">
      <formula>$L$4</formula>
    </cfRule>
    <cfRule type="cellIs" dxfId="952" priority="30" operator="greaterThanOrEqual">
      <formula>$L$4</formula>
    </cfRule>
  </conditionalFormatting>
  <conditionalFormatting sqref="J5:K49">
    <cfRule type="cellIs" dxfId="951" priority="27" operator="notBetween">
      <formula>$J$3</formula>
      <formula>$K$3</formula>
    </cfRule>
    <cfRule type="cellIs" dxfId="950" priority="28" operator="between">
      <formula>$J$3</formula>
      <formula>$K$3</formula>
    </cfRule>
  </conditionalFormatting>
  <conditionalFormatting sqref="P5:Q49">
    <cfRule type="cellIs" dxfId="949" priority="25" operator="notBetween">
      <formula>$P$4</formula>
      <formula>$Q$4</formula>
    </cfRule>
    <cfRule type="cellIs" dxfId="948" priority="26" operator="between">
      <formula>$P$4</formula>
      <formula>$Q$4</formula>
    </cfRule>
  </conditionalFormatting>
  <conditionalFormatting sqref="R5:S49">
    <cfRule type="cellIs" dxfId="947" priority="23" operator="notBetween">
      <formula>$R$4</formula>
      <formula>$S$4</formula>
    </cfRule>
    <cfRule type="cellIs" dxfId="946" priority="24" operator="between">
      <formula>$R$4</formula>
      <formula>$S$4</formula>
    </cfRule>
  </conditionalFormatting>
  <conditionalFormatting sqref="T5:U49">
    <cfRule type="cellIs" dxfId="945" priority="21" operator="notBetween">
      <formula>$T$4</formula>
      <formula>$U$4</formula>
    </cfRule>
    <cfRule type="cellIs" dxfId="944" priority="22" operator="between">
      <formula>$T$4</formula>
      <formula>$U$4</formula>
    </cfRule>
  </conditionalFormatting>
  <conditionalFormatting sqref="V5:W49">
    <cfRule type="cellIs" dxfId="943" priority="19" operator="notBetween">
      <formula>$V$4</formula>
      <formula>$W$4</formula>
    </cfRule>
    <cfRule type="cellIs" dxfId="942" priority="20" operator="between">
      <formula>$V$4</formula>
      <formula>$W$4</formula>
    </cfRule>
  </conditionalFormatting>
  <conditionalFormatting sqref="X5:Y49">
    <cfRule type="cellIs" dxfId="941" priority="17" operator="notBetween">
      <formula>$X$4</formula>
      <formula>$Y$4</formula>
    </cfRule>
    <cfRule type="cellIs" dxfId="940" priority="18" operator="between">
      <formula>$X$4</formula>
      <formula>$Y$4</formula>
    </cfRule>
  </conditionalFormatting>
  <conditionalFormatting sqref="Z5:AG49">
    <cfRule type="cellIs" dxfId="939" priority="15" operator="notBetween">
      <formula>$Z$4</formula>
      <formula>$AA$4</formula>
    </cfRule>
    <cfRule type="cellIs" dxfId="938" priority="16" operator="between">
      <formula>$Z$4</formula>
      <formula>$AA$4</formula>
    </cfRule>
  </conditionalFormatting>
  <conditionalFormatting sqref="AK5:AK49">
    <cfRule type="cellIs" dxfId="937" priority="13" operator="lessThanOrEqual">
      <formula>$AK$4</formula>
    </cfRule>
    <cfRule type="cellIs" dxfId="936" priority="14" operator="greaterThan">
      <formula>$AK$4</formula>
    </cfRule>
  </conditionalFormatting>
  <conditionalFormatting sqref="L7:L49">
    <cfRule type="cellIs" dxfId="935" priority="11" operator="lessThan">
      <formula>$L$4</formula>
    </cfRule>
    <cfRule type="cellIs" dxfId="934" priority="12" operator="greaterThanOrEqual">
      <formula>$L$4</formula>
    </cfRule>
  </conditionalFormatting>
  <conditionalFormatting sqref="G5:G49">
    <cfRule type="cellIs" dxfId="933" priority="9" operator="lessThan">
      <formula>$G$4</formula>
    </cfRule>
    <cfRule type="cellIs" dxfId="932" priority="10" operator="greaterThanOrEqual">
      <formula>$G$4</formula>
    </cfRule>
  </conditionalFormatting>
  <conditionalFormatting sqref="AH5:AI49">
    <cfRule type="cellIs" dxfId="931" priority="7" operator="greaterThan">
      <formula>$AH$4</formula>
    </cfRule>
    <cfRule type="cellIs" dxfId="930" priority="8" operator="lessThanOrEqual">
      <formula>$AH$4</formula>
    </cfRule>
  </conditionalFormatting>
  <conditionalFormatting sqref="AI5:AI49">
    <cfRule type="cellIs" dxfId="929" priority="5" operator="greaterThan">
      <formula>$AI$4</formula>
    </cfRule>
    <cfRule type="cellIs" dxfId="928" priority="6" operator="lessThanOrEqual">
      <formula>$AI$4</formula>
    </cfRule>
  </conditionalFormatting>
  <conditionalFormatting sqref="AJ5:AJ49">
    <cfRule type="expression" dxfId="927" priority="3">
      <formula>$AJ5="No cumple"</formula>
    </cfRule>
    <cfRule type="expression" dxfId="926"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S49"/>
  <sheetViews>
    <sheetView zoomScaleNormal="100" workbookViewId="0">
      <selection activeCell="I10" sqref="I10"/>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259</v>
      </c>
      <c r="C3" s="99"/>
      <c r="D3" s="100"/>
      <c r="E3" s="118" t="s">
        <v>221</v>
      </c>
      <c r="F3" s="107" t="str">
        <f>VLOOKUP(B3,ESPECIFICACIONES[],2,FALSE)</f>
        <v>VIDRIO ÁMBAR</v>
      </c>
      <c r="G3" s="74" t="str">
        <f>VLOOKUP(B3,ESPECIFICACIONES[],3,FALSE)</f>
        <v>No menor a 2 ml</v>
      </c>
      <c r="H3" s="107" t="str">
        <f>VLOOKUP(B3,ESPECIFICACIONES[],5,FALSE)</f>
        <v>El contenido y el envase primario no presenta huellas de coloración</v>
      </c>
      <c r="I3" s="107" t="str">
        <f>VLOOKUP(B3,ESPECIFICACIONES[],4,FALSE)</f>
        <v>Transparente, incolora o ligeramente amarillenta y libre de particulas</v>
      </c>
      <c r="J3" s="120">
        <f>VLOOKUP(B3,ESPECIFICACIONES[],6,FALSE)</f>
        <v>5</v>
      </c>
      <c r="K3" s="120">
        <f>VLOOKUP(B3,ESPECIFICACIONES[],7,FALSE)</f>
        <v>8.5</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Dipirona sódica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0,07 UE/mg</v>
      </c>
      <c r="AL3" s="95"/>
      <c r="AM3" s="97"/>
    </row>
    <row r="4" spans="1:45" s="49" customFormat="1" ht="27" customHeight="1" x14ac:dyDescent="0.25">
      <c r="A4" s="87"/>
      <c r="B4" s="101"/>
      <c r="C4" s="102"/>
      <c r="D4" s="103"/>
      <c r="E4" s="119"/>
      <c r="F4" s="108"/>
      <c r="G4" s="62">
        <v>2</v>
      </c>
      <c r="H4" s="108"/>
      <c r="I4" s="108"/>
      <c r="J4" s="120"/>
      <c r="K4" s="120"/>
      <c r="L4" s="63" t="s">
        <v>8</v>
      </c>
      <c r="M4" s="63" t="s">
        <v>8</v>
      </c>
      <c r="N4" s="63" t="e">
        <f>VLOOKUP(E4,ESPECIFICACIONES[],10,FALSE)</f>
        <v>#N/A</v>
      </c>
      <c r="O4" s="108">
        <f>VLOOKUP(B3,ESPECIFICACIONES[],13,FALSE)</f>
        <v>0.9</v>
      </c>
      <c r="P4" s="51">
        <f>VLOOKUP(B3,ESPECIFICACIONES[],13,FALSE)</f>
        <v>0.9</v>
      </c>
      <c r="Q4" s="51">
        <f>VLOOKUP(B3,ESPECIFICACIONES[],14,FALSE)</f>
        <v>1.1000000000000001</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Dipirona Sódica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Dipirona Sódica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Dipirona Sódica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Dipirona Sódica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Dipirona Sódica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Dipirona Sódica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Dipirona Sódica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Dipirona Sódica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Dipirona Sódica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Dipirona Sódica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Dipirona Sódica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Dipirona Sódica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Dipirona Sódica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Dipirona Sódica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Dipirona Sódica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Dipirona Sódica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Dipirona Sódica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Dipirona Sódica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Dipirona Sódica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Dipirona Sódica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Dipirona Sódica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Dipirona Sódica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Dipirona Sódica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Dipirona Sódica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Dipirona Sódica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Dipirona Sódica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Dipirona Sódica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Dipirona Sódica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Dipirona Sódica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Dipirona Sódica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Dipirona Sódica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Dipirona Sódica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Dipirona Sódica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Dipirona Sódica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Dipirona Sódica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Dipirona Sódica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Dipirona Sódica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Dipirona Sódica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Dipirona Sódica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Dipirona Sódica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Dipirona Sódica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Dipirona Sódica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Dipirona Sódica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Dipirona Sódica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Dipirona Sódica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925" priority="35">
      <formula>"""Cumple"" o ""No cumple"""</formula>
    </cfRule>
  </conditionalFormatting>
  <conditionalFormatting sqref="I5:I49">
    <cfRule type="expression" dxfId="924" priority="33">
      <formula>$I5="No cumple"</formula>
    </cfRule>
    <cfRule type="expression" dxfId="923" priority="34">
      <formula>$I5="Cumple"</formula>
    </cfRule>
  </conditionalFormatting>
  <conditionalFormatting sqref="H5:H49">
    <cfRule type="expression" dxfId="922" priority="31">
      <formula>$H5="No cumple"</formula>
    </cfRule>
    <cfRule type="expression" dxfId="921" priority="32">
      <formula>$H5="Cumple"</formula>
    </cfRule>
  </conditionalFormatting>
  <conditionalFormatting sqref="L5:L6">
    <cfRule type="cellIs" dxfId="920" priority="29" operator="lessThan">
      <formula>$L$4</formula>
    </cfRule>
    <cfRule type="cellIs" dxfId="919" priority="30" operator="greaterThanOrEqual">
      <formula>$L$4</formula>
    </cfRule>
  </conditionalFormatting>
  <conditionalFormatting sqref="J5:K49">
    <cfRule type="cellIs" dxfId="918" priority="27" operator="notBetween">
      <formula>$J$3</formula>
      <formula>$K$3</formula>
    </cfRule>
    <cfRule type="cellIs" dxfId="917" priority="28" operator="between">
      <formula>$J$3</formula>
      <formula>$K$3</formula>
    </cfRule>
  </conditionalFormatting>
  <conditionalFormatting sqref="P5:Q49">
    <cfRule type="cellIs" dxfId="916" priority="25" operator="notBetween">
      <formula>$P$4</formula>
      <formula>$Q$4</formula>
    </cfRule>
    <cfRule type="cellIs" dxfId="915" priority="26" operator="between">
      <formula>$P$4</formula>
      <formula>$Q$4</formula>
    </cfRule>
  </conditionalFormatting>
  <conditionalFormatting sqref="R5:S49">
    <cfRule type="cellIs" dxfId="914" priority="23" operator="notBetween">
      <formula>$R$4</formula>
      <formula>$S$4</formula>
    </cfRule>
    <cfRule type="cellIs" dxfId="913" priority="24" operator="between">
      <formula>$R$4</formula>
      <formula>$S$4</formula>
    </cfRule>
  </conditionalFormatting>
  <conditionalFormatting sqref="T5:U49">
    <cfRule type="cellIs" dxfId="912" priority="21" operator="notBetween">
      <formula>$T$4</formula>
      <formula>$U$4</formula>
    </cfRule>
    <cfRule type="cellIs" dxfId="911" priority="22" operator="between">
      <formula>$T$4</formula>
      <formula>$U$4</formula>
    </cfRule>
  </conditionalFormatting>
  <conditionalFormatting sqref="V5:W49">
    <cfRule type="cellIs" dxfId="910" priority="19" operator="notBetween">
      <formula>$V$4</formula>
      <formula>$W$4</formula>
    </cfRule>
    <cfRule type="cellIs" dxfId="909" priority="20" operator="between">
      <formula>$V$4</formula>
      <formula>$W$4</formula>
    </cfRule>
  </conditionalFormatting>
  <conditionalFormatting sqref="X5:Y49">
    <cfRule type="cellIs" dxfId="908" priority="17" operator="notBetween">
      <formula>$X$4</formula>
      <formula>$Y$4</formula>
    </cfRule>
    <cfRule type="cellIs" dxfId="907" priority="18" operator="between">
      <formula>$X$4</formula>
      <formula>$Y$4</formula>
    </cfRule>
  </conditionalFormatting>
  <conditionalFormatting sqref="Z5:AG49">
    <cfRule type="cellIs" dxfId="906" priority="15" operator="notBetween">
      <formula>$Z$4</formula>
      <formula>$AA$4</formula>
    </cfRule>
    <cfRule type="cellIs" dxfId="905" priority="16" operator="between">
      <formula>$Z$4</formula>
      <formula>$AA$4</formula>
    </cfRule>
  </conditionalFormatting>
  <conditionalFormatting sqref="AK5:AK49">
    <cfRule type="cellIs" dxfId="904" priority="13" operator="lessThanOrEqual">
      <formula>$AK$4</formula>
    </cfRule>
    <cfRule type="cellIs" dxfId="903" priority="14" operator="greaterThan">
      <formula>$AK$4</formula>
    </cfRule>
  </conditionalFormatting>
  <conditionalFormatting sqref="L7:L49">
    <cfRule type="cellIs" dxfId="902" priority="11" operator="lessThan">
      <formula>$L$4</formula>
    </cfRule>
    <cfRule type="cellIs" dxfId="901" priority="12" operator="greaterThanOrEqual">
      <formula>$L$4</formula>
    </cfRule>
  </conditionalFormatting>
  <conditionalFormatting sqref="G5:G49">
    <cfRule type="cellIs" dxfId="900" priority="9" operator="lessThan">
      <formula>$G$4</formula>
    </cfRule>
    <cfRule type="cellIs" dxfId="899" priority="10" operator="greaterThanOrEqual">
      <formula>$G$4</formula>
    </cfRule>
  </conditionalFormatting>
  <conditionalFormatting sqref="AH5:AI49">
    <cfRule type="cellIs" dxfId="898" priority="7" operator="greaterThan">
      <formula>$AH$4</formula>
    </cfRule>
    <cfRule type="cellIs" dxfId="897" priority="8" operator="lessThanOrEqual">
      <formula>$AH$4</formula>
    </cfRule>
  </conditionalFormatting>
  <conditionalFormatting sqref="AI5:AI49">
    <cfRule type="cellIs" dxfId="896" priority="5" operator="greaterThan">
      <formula>$AI$4</formula>
    </cfRule>
    <cfRule type="cellIs" dxfId="895" priority="6" operator="lessThanOrEqual">
      <formula>$AI$4</formula>
    </cfRule>
  </conditionalFormatting>
  <conditionalFormatting sqref="AJ5:AJ49">
    <cfRule type="expression" dxfId="894" priority="3">
      <formula>$AJ5="No cumple"</formula>
    </cfRule>
    <cfRule type="expression" dxfId="893"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S49"/>
  <sheetViews>
    <sheetView topLeftCell="A44" zoomScaleNormal="100" workbookViewId="0">
      <selection activeCell="K62" sqref="K62"/>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260</v>
      </c>
      <c r="C3" s="99"/>
      <c r="D3" s="100"/>
      <c r="E3" s="118" t="s">
        <v>221</v>
      </c>
      <c r="F3" s="107" t="str">
        <f>VLOOKUP(B3,ESPECIFICACIONES[],2,FALSE)</f>
        <v>VIDRIO INCOLORO</v>
      </c>
      <c r="G3" s="74" t="str">
        <f>VLOOKUP(B3,ESPECIFICACIONES[],3,FALSE)</f>
        <v>No menor a 20 ml</v>
      </c>
      <c r="H3" s="107" t="str">
        <f>VLOOKUP(B3,ESPECIFICACIONES[],5,FALSE)</f>
        <v>El contenido y el envase primario no presenta huellas de coloración</v>
      </c>
      <c r="I3" s="107" t="str">
        <f>VLOOKUP(B3,ESPECIFICACIONES[],4,FALSE)</f>
        <v>Límpida y ligeramente amarrilla</v>
      </c>
      <c r="J3" s="120">
        <f>VLOOKUP(B3,ESPECIFICACIONES[],6,FALSE)</f>
        <v>3.2</v>
      </c>
      <c r="K3" s="120">
        <f>VLOOKUP(B3,ESPECIFICACIONES[],7,FALSE)</f>
        <v>6.5</v>
      </c>
      <c r="L3" s="109" t="str">
        <f>VLOOKUP(B3,ESPECIFICACIONES[],8,FALSE)</f>
        <v>NA</v>
      </c>
      <c r="M3" s="110" t="str">
        <f>VLOOKUP(B3,ESPECIFICACIONES[],9,FALSE)</f>
        <v>Limite de 5-hidroximetilfurfural y sustancias relacionadas</v>
      </c>
      <c r="N3" s="63" t="str">
        <f>VLOOKUP(B3,ESPECIFICACIONES[],9,FALSE)</f>
        <v>Limite de 5-hidroximetilfurfural y sustancias relacionadas</v>
      </c>
      <c r="O3" s="107" t="str">
        <f>VLOOKUP(B3,ESPECIFICACIONES[],11,FALSE)</f>
        <v>NA</v>
      </c>
      <c r="P3" s="104" t="str">
        <f>VLOOKUP(B3,ESPECIFICACIONES[],12,FALSE)</f>
        <v>% Glucosa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10 UE/g</v>
      </c>
      <c r="AL3" s="95"/>
      <c r="AM3" s="97"/>
    </row>
    <row r="4" spans="1:45" s="49" customFormat="1" ht="27" customHeight="1" x14ac:dyDescent="0.25">
      <c r="A4" s="87"/>
      <c r="B4" s="101"/>
      <c r="C4" s="102"/>
      <c r="D4" s="103"/>
      <c r="E4" s="119"/>
      <c r="F4" s="108"/>
      <c r="G4" s="62">
        <v>20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Solución de Glucosa al 50%</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Solución de Glucosa al 50%</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Solución de Glucosa al 50%</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Solución de Glucosa al 50%</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Solución de Glucosa al 50%</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Solución de Glucosa al 50%</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Solución de Glucosa al 50%</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Solución de Glucosa al 50%</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Solución de Glucosa al 50%</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Solución de Glucosa al 50%</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Solución de Glucosa al 50%</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Solución de Glucosa al 50%</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Solución de Glucosa al 50%</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Solución de Glucosa al 50%</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Solución de Glucosa al 50%</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Solución de Glucosa al 50%</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Solución de Glucosa al 50%</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Solución de Glucosa al 50%</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Solución de Glucosa al 50%</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Solución de Glucosa al 50%</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Solución de Glucosa al 50%</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Solución de Glucosa al 50%</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Solución de Glucosa al 50%</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Solución de Glucosa al 50%</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Solución de Glucosa al 50%</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Solución de Glucosa al 50%</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Solución de Glucosa al 50%</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Solución de Glucosa al 50%</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Solución de Glucosa al 50%</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Solución de Glucosa al 50%</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Solución de Glucosa al 50%</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Solución de Glucosa al 50%</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Solución de Glucosa al 50%</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Solución de Glucosa al 50%</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Solución de Glucosa al 50%</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Solución de Glucosa al 50%</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Solución de Glucosa al 50%</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Solución de Glucosa al 50%</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Solución de Glucosa al 50%</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Solución de Glucosa al 50%</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Solución de Glucosa al 50%</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Solución de Glucosa al 50%</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Solución de Glucosa al 50%</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Solución de Glucosa al 50%</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Solución de Glucosa al 50%</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892" priority="35">
      <formula>"""Cumple"" o ""No cumple"""</formula>
    </cfRule>
  </conditionalFormatting>
  <conditionalFormatting sqref="I5:I49">
    <cfRule type="expression" dxfId="891" priority="33">
      <formula>$I5="No cumple"</formula>
    </cfRule>
    <cfRule type="expression" dxfId="890" priority="34">
      <formula>$I5="Cumple"</formula>
    </cfRule>
  </conditionalFormatting>
  <conditionalFormatting sqref="H5:H49">
    <cfRule type="expression" dxfId="889" priority="31">
      <formula>$H5="No cumple"</formula>
    </cfRule>
    <cfRule type="expression" dxfId="888" priority="32">
      <formula>$H5="Cumple"</formula>
    </cfRule>
  </conditionalFormatting>
  <conditionalFormatting sqref="L5:L49">
    <cfRule type="cellIs" dxfId="887" priority="29" operator="lessThan">
      <formula>$L$4</formula>
    </cfRule>
    <cfRule type="cellIs" dxfId="886" priority="30" operator="greaterThanOrEqual">
      <formula>$L$4</formula>
    </cfRule>
  </conditionalFormatting>
  <conditionalFormatting sqref="J5:K49">
    <cfRule type="cellIs" dxfId="885" priority="27" operator="notBetween">
      <formula>$J$3</formula>
      <formula>$K$3</formula>
    </cfRule>
    <cfRule type="cellIs" dxfId="884" priority="28" operator="between">
      <formula>$J$3</formula>
      <formula>$K$3</formula>
    </cfRule>
  </conditionalFormatting>
  <conditionalFormatting sqref="P5:Q49">
    <cfRule type="cellIs" dxfId="883" priority="25" operator="notBetween">
      <formula>$P$4</formula>
      <formula>$Q$4</formula>
    </cfRule>
    <cfRule type="cellIs" dxfId="882" priority="26" operator="between">
      <formula>$P$4</formula>
      <formula>$Q$4</formula>
    </cfRule>
  </conditionalFormatting>
  <conditionalFormatting sqref="R5:S49">
    <cfRule type="cellIs" dxfId="881" priority="23" operator="notBetween">
      <formula>$R$4</formula>
      <formula>$S$4</formula>
    </cfRule>
    <cfRule type="cellIs" dxfId="880" priority="24" operator="between">
      <formula>$R$4</formula>
      <formula>$S$4</formula>
    </cfRule>
  </conditionalFormatting>
  <conditionalFormatting sqref="T5:U49">
    <cfRule type="cellIs" dxfId="879" priority="21" operator="notBetween">
      <formula>$T$4</formula>
      <formula>$U$4</formula>
    </cfRule>
    <cfRule type="cellIs" dxfId="878" priority="22" operator="between">
      <formula>$T$4</formula>
      <formula>$U$4</formula>
    </cfRule>
  </conditionalFormatting>
  <conditionalFormatting sqref="V5:W49">
    <cfRule type="cellIs" dxfId="877" priority="19" operator="notBetween">
      <formula>$V$4</formula>
      <formula>$W$4</formula>
    </cfRule>
    <cfRule type="cellIs" dxfId="876" priority="20" operator="between">
      <formula>$V$4</formula>
      <formula>$W$4</formula>
    </cfRule>
  </conditionalFormatting>
  <conditionalFormatting sqref="X5:Y49">
    <cfRule type="cellIs" dxfId="875" priority="17" operator="notBetween">
      <formula>$X$4</formula>
      <formula>$Y$4</formula>
    </cfRule>
    <cfRule type="cellIs" dxfId="874" priority="18" operator="between">
      <formula>$X$4</formula>
      <formula>$Y$4</formula>
    </cfRule>
  </conditionalFormatting>
  <conditionalFormatting sqref="Z5:AG49">
    <cfRule type="cellIs" dxfId="873" priority="15" operator="notBetween">
      <formula>$Z$4</formula>
      <formula>$AA$4</formula>
    </cfRule>
    <cfRule type="cellIs" dxfId="872" priority="16" operator="between">
      <formula>$Z$4</formula>
      <formula>$AA$4</formula>
    </cfRule>
  </conditionalFormatting>
  <conditionalFormatting sqref="AK5:AK49">
    <cfRule type="cellIs" dxfId="871" priority="13" operator="lessThanOrEqual">
      <formula>$AK$4</formula>
    </cfRule>
    <cfRule type="cellIs" dxfId="870" priority="14" operator="greaterThan">
      <formula>$AK$4</formula>
    </cfRule>
  </conditionalFormatting>
  <conditionalFormatting sqref="G5:G49">
    <cfRule type="cellIs" dxfId="869" priority="9" operator="lessThan">
      <formula>$G$4</formula>
    </cfRule>
    <cfRule type="cellIs" dxfId="868" priority="10" operator="greaterThanOrEqual">
      <formula>$G$4</formula>
    </cfRule>
  </conditionalFormatting>
  <conditionalFormatting sqref="AH5:AI49">
    <cfRule type="cellIs" dxfId="867" priority="7" operator="greaterThan">
      <formula>$AH$4</formula>
    </cfRule>
    <cfRule type="cellIs" dxfId="866" priority="8" operator="lessThanOrEqual">
      <formula>$AH$4</formula>
    </cfRule>
  </conditionalFormatting>
  <conditionalFormatting sqref="AI5:AI49">
    <cfRule type="cellIs" dxfId="865" priority="5" operator="greaterThan">
      <formula>$AI$4</formula>
    </cfRule>
    <cfRule type="cellIs" dxfId="864" priority="6" operator="lessThanOrEqual">
      <formula>$AI$4</formula>
    </cfRule>
  </conditionalFormatting>
  <conditionalFormatting sqref="AJ5:AJ49">
    <cfRule type="expression" dxfId="863" priority="3">
      <formula>$AJ5="No cumple"</formula>
    </cfRule>
    <cfRule type="expression" dxfId="862"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S49"/>
  <sheetViews>
    <sheetView topLeftCell="A44" zoomScaleNormal="100" workbookViewId="0">
      <selection activeCell="J61" sqref="J61"/>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180</v>
      </c>
      <c r="C3" s="99"/>
      <c r="D3" s="100"/>
      <c r="E3" s="118" t="s">
        <v>221</v>
      </c>
      <c r="F3" s="107" t="str">
        <f>VLOOKUP(B3,ESPECIFICACIONES[],2,FALSE)</f>
        <v>VIDRIO ÁMBAR</v>
      </c>
      <c r="G3" s="74" t="str">
        <f>VLOOKUP(B3,ESPECIFICACIONES[],3,FALSE)</f>
        <v>No menor a 1 ml</v>
      </c>
      <c r="H3" s="107" t="str">
        <f>VLOOKUP(B3,ESPECIFICACIONES[],5,FALSE)</f>
        <v>El contenido y el envase primario no presenta huellas de coloración</v>
      </c>
      <c r="I3" s="107" t="str">
        <f>VLOOKUP(B3,ESPECIFICACIONES[],4,FALSE)</f>
        <v>Solución límpida, transparente e incolora</v>
      </c>
      <c r="J3" s="120">
        <f>VLOOKUP(B3,ESPECIFICACIONES[],6,FALSE)</f>
        <v>4</v>
      </c>
      <c r="K3" s="120">
        <f>VLOOKUP(B3,ESPECIFICACIONES[],7,FALSE)</f>
        <v>5.2</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Clorfeniramina maleato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8,8 UE/mg</v>
      </c>
      <c r="AL3" s="95"/>
      <c r="AM3" s="97"/>
    </row>
    <row r="4" spans="1:45" s="49" customFormat="1" ht="27" customHeight="1" x14ac:dyDescent="0.25">
      <c r="A4" s="87"/>
      <c r="B4" s="101"/>
      <c r="C4" s="102"/>
      <c r="D4" s="103"/>
      <c r="E4" s="119"/>
      <c r="F4" s="108"/>
      <c r="G4" s="62">
        <v>1</v>
      </c>
      <c r="H4" s="108"/>
      <c r="I4" s="108"/>
      <c r="J4" s="120"/>
      <c r="K4" s="120"/>
      <c r="L4" s="63" t="s">
        <v>8</v>
      </c>
      <c r="M4" s="63" t="s">
        <v>8</v>
      </c>
      <c r="N4" s="63" t="e">
        <f>VLOOKUP(E4,ESPECIFICACIONES[],10,FALSE)</f>
        <v>#N/A</v>
      </c>
      <c r="O4" s="108">
        <f>VLOOKUP(B3,ESPECIFICACIONES[],13,FALSE)</f>
        <v>0.9</v>
      </c>
      <c r="P4" s="51">
        <f>VLOOKUP(B3,ESPECIFICACIONES[],13,FALSE)</f>
        <v>0.9</v>
      </c>
      <c r="Q4" s="51">
        <f>VLOOKUP(B3,ESPECIFICACIONES[],14,FALSE)</f>
        <v>1.1000000000000001</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Clorfeniramina maleato</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Clorfeniramina maleato</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Clorfeniramina maleato</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Clorfeniramina maleato</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Clorfeniramina maleato</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Clorfeniramina maleato</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Clorfeniramina maleato</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Clorfeniramina maleato</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Clorfeniramina maleato</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Clorfeniramina maleato</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Clorfeniramina maleato</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Clorfeniramina maleato</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Clorfeniramina maleato</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Clorfeniramina maleato</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Clorfeniramina maleato</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Clorfeniramina maleato</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Clorfeniramina maleato</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Clorfeniramina maleato</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Clorfeniramina maleato</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Clorfeniramina maleato</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Clorfeniramina maleato</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Clorfeniramina maleato</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Clorfeniramina maleato</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Clorfeniramina maleato</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Clorfeniramina maleato</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Clorfeniramina maleato</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Clorfeniramina maleato</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Clorfeniramina maleato</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Clorfeniramina maleato</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Clorfeniramina maleato</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Clorfeniramina maleato</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Clorfeniramina maleato</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Clorfeniramina maleato</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Clorfeniramina maleato</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Clorfeniramina maleato</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Clorfeniramina maleato</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Clorfeniramina maleato</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Clorfeniramina maleato</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Clorfeniramina maleato</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Clorfeniramina maleato</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Clorfeniramina maleato</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Clorfeniramina maleato</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Clorfeniramina maleato</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Clorfeniramina maleato</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Clorfeniramina maleato</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861" priority="35">
      <formula>"""Cumple"" o ""No cumple"""</formula>
    </cfRule>
  </conditionalFormatting>
  <conditionalFormatting sqref="I5:I49">
    <cfRule type="expression" dxfId="860" priority="33">
      <formula>$I5="No cumple"</formula>
    </cfRule>
    <cfRule type="expression" dxfId="859" priority="34">
      <formula>$I5="Cumple"</formula>
    </cfRule>
  </conditionalFormatting>
  <conditionalFormatting sqref="H5:H49">
    <cfRule type="expression" dxfId="858" priority="31">
      <formula>$H5="No cumple"</formula>
    </cfRule>
    <cfRule type="expression" dxfId="857" priority="32">
      <formula>$H5="Cumple"</formula>
    </cfRule>
  </conditionalFormatting>
  <conditionalFormatting sqref="L5:L6">
    <cfRule type="cellIs" dxfId="856" priority="29" operator="lessThan">
      <formula>$L$4</formula>
    </cfRule>
    <cfRule type="cellIs" dxfId="855" priority="30" operator="greaterThanOrEqual">
      <formula>$L$4</formula>
    </cfRule>
  </conditionalFormatting>
  <conditionalFormatting sqref="J5:K49">
    <cfRule type="cellIs" dxfId="854" priority="27" operator="notBetween">
      <formula>$J$3</formula>
      <formula>$K$3</formula>
    </cfRule>
    <cfRule type="cellIs" dxfId="853" priority="28" operator="between">
      <formula>$J$3</formula>
      <formula>$K$3</formula>
    </cfRule>
  </conditionalFormatting>
  <conditionalFormatting sqref="P5:Q49">
    <cfRule type="cellIs" dxfId="852" priority="25" operator="notBetween">
      <formula>$P$4</formula>
      <formula>$Q$4</formula>
    </cfRule>
    <cfRule type="cellIs" dxfId="851" priority="26" operator="between">
      <formula>$P$4</formula>
      <formula>$Q$4</formula>
    </cfRule>
  </conditionalFormatting>
  <conditionalFormatting sqref="R5:S49">
    <cfRule type="cellIs" dxfId="850" priority="23" operator="notBetween">
      <formula>$R$4</formula>
      <formula>$S$4</formula>
    </cfRule>
    <cfRule type="cellIs" dxfId="849" priority="24" operator="between">
      <formula>$R$4</formula>
      <formula>$S$4</formula>
    </cfRule>
  </conditionalFormatting>
  <conditionalFormatting sqref="T5:U49">
    <cfRule type="cellIs" dxfId="848" priority="21" operator="notBetween">
      <formula>$T$4</formula>
      <formula>$U$4</formula>
    </cfRule>
    <cfRule type="cellIs" dxfId="847" priority="22" operator="between">
      <formula>$T$4</formula>
      <formula>$U$4</formula>
    </cfRule>
  </conditionalFormatting>
  <conditionalFormatting sqref="V5:W49">
    <cfRule type="cellIs" dxfId="846" priority="19" operator="notBetween">
      <formula>$V$4</formula>
      <formula>$W$4</formula>
    </cfRule>
    <cfRule type="cellIs" dxfId="845" priority="20" operator="between">
      <formula>$V$4</formula>
      <formula>$W$4</formula>
    </cfRule>
  </conditionalFormatting>
  <conditionalFormatting sqref="X5:Y49">
    <cfRule type="cellIs" dxfId="844" priority="17" operator="notBetween">
      <formula>$X$4</formula>
      <formula>$Y$4</formula>
    </cfRule>
    <cfRule type="cellIs" dxfId="843" priority="18" operator="between">
      <formula>$X$4</formula>
      <formula>$Y$4</formula>
    </cfRule>
  </conditionalFormatting>
  <conditionalFormatting sqref="Z5:AG49">
    <cfRule type="cellIs" dxfId="842" priority="15" operator="notBetween">
      <formula>$Z$4</formula>
      <formula>$AA$4</formula>
    </cfRule>
    <cfRule type="cellIs" dxfId="841" priority="16" operator="between">
      <formula>$Z$4</formula>
      <formula>$AA$4</formula>
    </cfRule>
  </conditionalFormatting>
  <conditionalFormatting sqref="AK5:AK49">
    <cfRule type="cellIs" dxfId="840" priority="13" operator="lessThanOrEqual">
      <formula>$AK$4</formula>
    </cfRule>
    <cfRule type="cellIs" dxfId="839" priority="14" operator="greaterThan">
      <formula>$AK$4</formula>
    </cfRule>
  </conditionalFormatting>
  <conditionalFormatting sqref="L7:L49">
    <cfRule type="cellIs" dxfId="838" priority="11" operator="lessThan">
      <formula>$L$4</formula>
    </cfRule>
    <cfRule type="cellIs" dxfId="837" priority="12" operator="greaterThanOrEqual">
      <formula>$L$4</formula>
    </cfRule>
  </conditionalFormatting>
  <conditionalFormatting sqref="G5:G49">
    <cfRule type="cellIs" dxfId="836" priority="9" operator="lessThan">
      <formula>$G$4</formula>
    </cfRule>
    <cfRule type="cellIs" dxfId="835" priority="10" operator="greaterThanOrEqual">
      <formula>$G$4</formula>
    </cfRule>
  </conditionalFormatting>
  <conditionalFormatting sqref="AH5:AI49">
    <cfRule type="cellIs" dxfId="834" priority="7" operator="greaterThan">
      <formula>$AH$4</formula>
    </cfRule>
    <cfRule type="cellIs" dxfId="833" priority="8" operator="lessThanOrEqual">
      <formula>$AH$4</formula>
    </cfRule>
  </conditionalFormatting>
  <conditionalFormatting sqref="AI5:AI49">
    <cfRule type="cellIs" dxfId="832" priority="5" operator="greaterThan">
      <formula>$AI$4</formula>
    </cfRule>
    <cfRule type="cellIs" dxfId="831" priority="6" operator="lessThanOrEqual">
      <formula>$AI$4</formula>
    </cfRule>
  </conditionalFormatting>
  <conditionalFormatting sqref="AJ5:AJ49">
    <cfRule type="expression" dxfId="830" priority="3">
      <formula>$AJ5="No cumple"</formula>
    </cfRule>
    <cfRule type="expression" dxfId="829"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S49"/>
  <sheetViews>
    <sheetView topLeftCell="A44" zoomScaleNormal="100" workbookViewId="0">
      <selection activeCell="J59" sqref="J59"/>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261</v>
      </c>
      <c r="C3" s="99"/>
      <c r="D3" s="100"/>
      <c r="E3" s="118" t="s">
        <v>221</v>
      </c>
      <c r="F3" s="107" t="str">
        <f>VLOOKUP(B3,ESPECIFICACIONES[],2,FALSE)</f>
        <v>VIDRIO ÁMBAR</v>
      </c>
      <c r="G3" s="74" t="str">
        <f>VLOOKUP(B3,ESPECIFICACIONES[],3,FALSE)</f>
        <v>No menor a 1 ml</v>
      </c>
      <c r="H3" s="107" t="str">
        <f>VLOOKUP(B3,ESPECIFICACIONES[],5,FALSE)</f>
        <v>El contenido y el envase primario no presenta huellas de coloración</v>
      </c>
      <c r="I3" s="107" t="str">
        <f>VLOOKUP(B3,ESPECIFICACIONES[],4,FALSE)</f>
        <v>Transparente, límpida de color rojo claro a rojo</v>
      </c>
      <c r="J3" s="120">
        <f>VLOOKUP(B3,ESPECIFICACIONES[],6,FALSE)</f>
        <v>4.5</v>
      </c>
      <c r="K3" s="120">
        <f>VLOOKUP(B3,ESPECIFICACIONES[],7,FALSE)</f>
        <v>7</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Cianocobalamina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0,4 UE/µg</v>
      </c>
      <c r="AL3" s="95"/>
      <c r="AM3" s="97"/>
    </row>
    <row r="4" spans="1:45" s="49" customFormat="1" ht="27" customHeight="1" x14ac:dyDescent="0.25">
      <c r="A4" s="87"/>
      <c r="B4" s="101"/>
      <c r="C4" s="102"/>
      <c r="D4" s="103"/>
      <c r="E4" s="119"/>
      <c r="F4" s="108"/>
      <c r="G4" s="62">
        <v>1</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1.1499999999999999</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Cianocobalamina (Vitamina B12)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Cianocobalamina (Vitamina B12)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Cianocobalamina (Vitamina B12)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Cianocobalamina (Vitamina B12)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Cianocobalamina (Vitamina B12)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Cianocobalamina (Vitamina B12)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Cianocobalamina (Vitamina B12)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Cianocobalamina (Vitamina B12)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Cianocobalamina (Vitamina B12)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Cianocobalamina (Vitamina B12)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Cianocobalamina (Vitamina B12)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Cianocobalamina (Vitamina B12)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Cianocobalamina (Vitamina B12)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Cianocobalamina (Vitamina B12)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Cianocobalamina (Vitamina B12)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Cianocobalamina (Vitamina B12)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Cianocobalamina (Vitamina B12)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Cianocobalamina (Vitamina B12)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Cianocobalamina (Vitamina B12)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Cianocobalamina (Vitamina B12)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Cianocobalamina (Vitamina B12)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Cianocobalamina (Vitamina B12)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Cianocobalamina (Vitamina B12)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Cianocobalamina (Vitamina B12)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Cianocobalamina (Vitamina B12)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Cianocobalamina (Vitamina B12)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Cianocobalamina (Vitamina B12)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Cianocobalamina (Vitamina B12)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Cianocobalamina (Vitamina B12)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Cianocobalamina (Vitamina B12)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Cianocobalamina (Vitamina B12)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Cianocobalamina (Vitamina B12)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Cianocobalamina (Vitamina B12)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Cianocobalamina (Vitamina B12)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Cianocobalamina (Vitamina B12)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Cianocobalamina (Vitamina B12)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Cianocobalamina (Vitamina B12)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Cianocobalamina (Vitamina B12)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Cianocobalamina (Vitamina B12)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Cianocobalamina (Vitamina B12)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Cianocobalamina (Vitamina B12)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Cianocobalamina (Vitamina B12)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Cianocobalamina (Vitamina B12)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Cianocobalamina (Vitamina B12)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Cianocobalamina (Vitamina B12)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828" priority="35">
      <formula>"""Cumple"" o ""No cumple"""</formula>
    </cfRule>
  </conditionalFormatting>
  <conditionalFormatting sqref="I5:I49">
    <cfRule type="expression" dxfId="827" priority="33">
      <formula>$I5="No cumple"</formula>
    </cfRule>
    <cfRule type="expression" dxfId="826" priority="34">
      <formula>$I5="Cumple"</formula>
    </cfRule>
  </conditionalFormatting>
  <conditionalFormatting sqref="H5:H49">
    <cfRule type="expression" dxfId="825" priority="31">
      <formula>$H5="No cumple"</formula>
    </cfRule>
    <cfRule type="expression" dxfId="824" priority="32">
      <formula>$H5="Cumple"</formula>
    </cfRule>
  </conditionalFormatting>
  <conditionalFormatting sqref="L5:L6">
    <cfRule type="cellIs" dxfId="823" priority="29" operator="lessThan">
      <formula>$L$4</formula>
    </cfRule>
    <cfRule type="cellIs" dxfId="822" priority="30" operator="greaterThanOrEqual">
      <formula>$L$4</formula>
    </cfRule>
  </conditionalFormatting>
  <conditionalFormatting sqref="J5:K49">
    <cfRule type="cellIs" dxfId="821" priority="27" operator="notBetween">
      <formula>$J$3</formula>
      <formula>$K$3</formula>
    </cfRule>
    <cfRule type="cellIs" dxfId="820" priority="28" operator="between">
      <formula>$J$3</formula>
      <formula>$K$3</formula>
    </cfRule>
  </conditionalFormatting>
  <conditionalFormatting sqref="P5:Q49">
    <cfRule type="cellIs" dxfId="819" priority="25" operator="notBetween">
      <formula>$P$4</formula>
      <formula>$Q$4</formula>
    </cfRule>
    <cfRule type="cellIs" dxfId="818" priority="26" operator="between">
      <formula>$P$4</formula>
      <formula>$Q$4</formula>
    </cfRule>
  </conditionalFormatting>
  <conditionalFormatting sqref="R5:S49">
    <cfRule type="cellIs" dxfId="817" priority="23" operator="notBetween">
      <formula>$R$4</formula>
      <formula>$S$4</formula>
    </cfRule>
    <cfRule type="cellIs" dxfId="816" priority="24" operator="between">
      <formula>$R$4</formula>
      <formula>$S$4</formula>
    </cfRule>
  </conditionalFormatting>
  <conditionalFormatting sqref="T5:U49">
    <cfRule type="cellIs" dxfId="815" priority="21" operator="notBetween">
      <formula>$T$4</formula>
      <formula>$U$4</formula>
    </cfRule>
    <cfRule type="cellIs" dxfId="814" priority="22" operator="between">
      <formula>$T$4</formula>
      <formula>$U$4</formula>
    </cfRule>
  </conditionalFormatting>
  <conditionalFormatting sqref="V5:W49">
    <cfRule type="cellIs" dxfId="813" priority="19" operator="notBetween">
      <formula>$V$4</formula>
      <formula>$W$4</formula>
    </cfRule>
    <cfRule type="cellIs" dxfId="812" priority="20" operator="between">
      <formula>$V$4</formula>
      <formula>$W$4</formula>
    </cfRule>
  </conditionalFormatting>
  <conditionalFormatting sqref="X5:Y49">
    <cfRule type="cellIs" dxfId="811" priority="17" operator="notBetween">
      <formula>$X$4</formula>
      <formula>$Y$4</formula>
    </cfRule>
    <cfRule type="cellIs" dxfId="810" priority="18" operator="between">
      <formula>$X$4</formula>
      <formula>$Y$4</formula>
    </cfRule>
  </conditionalFormatting>
  <conditionalFormatting sqref="Z5:AG49">
    <cfRule type="cellIs" dxfId="809" priority="15" operator="notBetween">
      <formula>$Z$4</formula>
      <formula>$AA$4</formula>
    </cfRule>
    <cfRule type="cellIs" dxfId="808" priority="16" operator="between">
      <formula>$Z$4</formula>
      <formula>$AA$4</formula>
    </cfRule>
  </conditionalFormatting>
  <conditionalFormatting sqref="AK5:AK49">
    <cfRule type="cellIs" dxfId="807" priority="13" operator="lessThanOrEqual">
      <formula>$AK$4</formula>
    </cfRule>
    <cfRule type="cellIs" dxfId="806" priority="14" operator="greaterThan">
      <formula>$AK$4</formula>
    </cfRule>
  </conditionalFormatting>
  <conditionalFormatting sqref="L7:L49">
    <cfRule type="cellIs" dxfId="805" priority="11" operator="lessThan">
      <formula>$L$4</formula>
    </cfRule>
    <cfRule type="cellIs" dxfId="804" priority="12" operator="greaterThanOrEqual">
      <formula>$L$4</formula>
    </cfRule>
  </conditionalFormatting>
  <conditionalFormatting sqref="G5:G49">
    <cfRule type="cellIs" dxfId="803" priority="9" operator="lessThan">
      <formula>$G$4</formula>
    </cfRule>
    <cfRule type="cellIs" dxfId="802" priority="10" operator="greaterThanOrEqual">
      <formula>$G$4</formula>
    </cfRule>
  </conditionalFormatting>
  <conditionalFormatting sqref="AH5:AI49">
    <cfRule type="cellIs" dxfId="801" priority="7" operator="greaterThan">
      <formula>$AH$4</formula>
    </cfRule>
    <cfRule type="cellIs" dxfId="800" priority="8" operator="lessThanOrEqual">
      <formula>$AH$4</formula>
    </cfRule>
  </conditionalFormatting>
  <conditionalFormatting sqref="AI5:AI49">
    <cfRule type="cellIs" dxfId="799" priority="5" operator="greaterThan">
      <formula>$AI$4</formula>
    </cfRule>
    <cfRule type="cellIs" dxfId="798" priority="6" operator="lessThanOrEqual">
      <formula>$AI$4</formula>
    </cfRule>
  </conditionalFormatting>
  <conditionalFormatting sqref="AJ5:AJ49">
    <cfRule type="expression" dxfId="797" priority="3">
      <formula>$AJ5="No cumple"</formula>
    </cfRule>
    <cfRule type="expression" dxfId="796"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S104"/>
  <sheetViews>
    <sheetView topLeftCell="A47" zoomScaleNormal="100" workbookViewId="0">
      <selection activeCell="I56" sqref="I56"/>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262</v>
      </c>
      <c r="C3" s="99"/>
      <c r="D3" s="100"/>
      <c r="E3" s="118" t="s">
        <v>221</v>
      </c>
      <c r="F3" s="118" t="str">
        <f>VLOOKUP(B3,ESPECIFICACIONES[],2,FALSE)</f>
        <v>PEBD</v>
      </c>
      <c r="G3" s="74" t="str">
        <f>VLOOKUP(B3,ESPECIFICACIONES[],3,FALSE)</f>
        <v>No menor a 10 ml                                           No menor a 5 ml</v>
      </c>
      <c r="H3" s="107" t="str">
        <f>VLOOKUP(B3,ESPECIFICACIONES[],5,FALSE)</f>
        <v>El contenido y el envase primario no presenta huellas de coloración</v>
      </c>
      <c r="I3" s="107" t="str">
        <f>VLOOKUP(B3,ESPECIFICACIONES[],4,FALSE)</f>
        <v>Límpida y transparente</v>
      </c>
      <c r="J3" s="120">
        <f>VLOOKUP(B3,ESPECIFICACIONES[],6,FALSE)</f>
        <v>5</v>
      </c>
      <c r="K3" s="120">
        <f>VLOOKUP(B3,ESPECIFICACIONES[],7,FALSE)</f>
        <v>7</v>
      </c>
      <c r="L3" s="109" t="str">
        <f>VLOOKUP(B3,ESPECIFICACIONES[],8,FALSE)</f>
        <v>No mayor a 25 uS/cm</v>
      </c>
      <c r="M3" s="110" t="str">
        <f>VLOOKUP(B3,ESPECIFICACIONES[],9,FALSE)</f>
        <v>NA</v>
      </c>
      <c r="N3" s="63" t="str">
        <f>VLOOKUP(B3,ESPECIFICACIONES[],9,FALSE)</f>
        <v>NA</v>
      </c>
      <c r="O3" s="107" t="str">
        <f>VLOOKUP(B3,ESPECIFICACIONES[],11,FALSE)</f>
        <v>NA</v>
      </c>
      <c r="P3" s="104" t="str">
        <f>VLOOKUP(B3,ESPECIFICACIONES[],12,FALSE)</f>
        <v>NA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0,25 UE/ml</v>
      </c>
      <c r="AL3" s="95"/>
      <c r="AM3" s="97"/>
    </row>
    <row r="4" spans="1:45" s="49" customFormat="1" ht="27" customHeight="1" x14ac:dyDescent="0.25">
      <c r="A4" s="87"/>
      <c r="B4" s="101"/>
      <c r="C4" s="102"/>
      <c r="D4" s="103"/>
      <c r="E4" s="119"/>
      <c r="F4" s="119"/>
      <c r="G4" s="62">
        <v>10</v>
      </c>
      <c r="H4" s="108"/>
      <c r="I4" s="108"/>
      <c r="J4" s="120"/>
      <c r="K4" s="120"/>
      <c r="L4" s="63">
        <v>0</v>
      </c>
      <c r="M4" s="63">
        <v>25</v>
      </c>
      <c r="N4" s="63" t="e">
        <f>VLOOKUP(E4,ESPECIFICACIONES[],10,FALSE)</f>
        <v>#N/A</v>
      </c>
      <c r="O4" s="108" t="str">
        <f>VLOOKUP(B3,ESPECIFICACIONES[],13,FALSE)</f>
        <v>NA</v>
      </c>
      <c r="P4" s="51" t="str">
        <f>VLOOKUP(B3,ESPECIFICACIONES[],13,FALSE)</f>
        <v>NA</v>
      </c>
      <c r="Q4" s="51" t="str">
        <f>VLOOKUP(B3,ESPECIFICACIONES[],14,FALSE)</f>
        <v>NA</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Agua para Inyección ABD</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Agua para Inyección ABD</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Agua para Inyección ABD</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Agua para Inyección ABD</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Agua para Inyección ABD</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Agua para Inyección ABD</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Agua para Inyección ABD</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Agua para Inyección ABD</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Agua para Inyección ABD</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Agua para Inyección ABD</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Agua para Inyección ABD</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Agua para Inyección ABD</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Agua para Inyección ABD</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Agua para Inyección ABD</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Agua para Inyección ABD</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Agua para Inyección ABD</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Agua para Inyección ABD</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Agua para Inyección ABD</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Agua para Inyección ABD</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Agua para Inyección ABD</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Agua para Inyección ABD</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Agua para Inyección ABD</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Agua para Inyección ABD</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Agua para Inyección ABD</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Agua para Inyección ABD</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Agua para Inyección ABD</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Agua para Inyección ABD</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Agua para Inyección ABD</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Agua para Inyección ABD</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Agua para Inyección ABD</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Agua para Inyección ABD</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Agua para Inyección ABD</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Agua para Inyección ABD</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Agua para Inyección ABD</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Agua para Inyección ABD</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Agua para Inyección ABD</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Agua para Inyección ABD</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Agua para Inyección ABD</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Agua para Inyección ABD</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Agua para Inyección ABD</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Agua para Inyección ABD</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Agua para Inyección ABD</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Agua para Inyección ABD</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Agua para Inyección ABD</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45" ht="20.25" customHeight="1" x14ac:dyDescent="0.25">
      <c r="A49" s="65"/>
      <c r="B49" s="111" t="str">
        <f>VLOOKUP(B46,ESPECIFICACIONES[],1,FALSE)</f>
        <v>Agua para Inyección ABD</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row r="50" spans="1:45" s="46" customFormat="1" ht="14.25" customHeight="1" x14ac:dyDescent="0.2">
      <c r="A50" s="83" t="s">
        <v>212</v>
      </c>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row>
    <row r="51" spans="1:45" s="48" customFormat="1" ht="14.25" customHeight="1" x14ac:dyDescent="0.25">
      <c r="A51" s="85" t="s">
        <v>213</v>
      </c>
      <c r="B51" s="88" t="s">
        <v>214</v>
      </c>
      <c r="C51" s="88"/>
      <c r="D51" s="88"/>
      <c r="E51" s="47" t="s">
        <v>215</v>
      </c>
      <c r="F51" s="47" t="s">
        <v>224</v>
      </c>
      <c r="G51" s="47" t="s">
        <v>232</v>
      </c>
      <c r="H51" s="47" t="s">
        <v>218</v>
      </c>
      <c r="I51" s="73" t="s">
        <v>216</v>
      </c>
      <c r="J51" s="89" t="s">
        <v>217</v>
      </c>
      <c r="K51" s="90"/>
      <c r="L51" s="91" t="s">
        <v>219</v>
      </c>
      <c r="M51" s="92"/>
      <c r="N51" s="73" t="s">
        <v>225</v>
      </c>
      <c r="O51" s="73" t="s">
        <v>226</v>
      </c>
      <c r="P51" s="91" t="s">
        <v>220</v>
      </c>
      <c r="Q51" s="93"/>
      <c r="R51" s="93"/>
      <c r="S51" s="93"/>
      <c r="T51" s="93"/>
      <c r="U51" s="93"/>
      <c r="V51" s="93"/>
      <c r="W51" s="93"/>
      <c r="X51" s="93"/>
      <c r="Y51" s="93"/>
      <c r="Z51" s="93"/>
      <c r="AA51" s="93"/>
      <c r="AB51" s="93"/>
      <c r="AC51" s="93"/>
      <c r="AD51" s="93"/>
      <c r="AE51" s="93"/>
      <c r="AF51" s="93"/>
      <c r="AG51" s="92" t="s">
        <v>238</v>
      </c>
      <c r="AH51" s="88" t="s">
        <v>238</v>
      </c>
      <c r="AI51" s="88"/>
      <c r="AJ51" s="64" t="s">
        <v>239</v>
      </c>
      <c r="AK51" s="64" t="s">
        <v>240</v>
      </c>
      <c r="AL51" s="94" t="s">
        <v>222</v>
      </c>
      <c r="AM51" s="97" t="s">
        <v>223</v>
      </c>
    </row>
    <row r="52" spans="1:45" s="48" customFormat="1" ht="44.25" customHeight="1" x14ac:dyDescent="0.25">
      <c r="A52" s="86"/>
      <c r="B52" s="98" t="s">
        <v>262</v>
      </c>
      <c r="C52" s="99"/>
      <c r="D52" s="100"/>
      <c r="E52" s="118" t="s">
        <v>221</v>
      </c>
      <c r="F52" s="118" t="str">
        <f>VLOOKUP(B52,ESPECIFICACIONES[],2,FALSE)</f>
        <v>PEBD</v>
      </c>
      <c r="G52" s="74" t="str">
        <f>VLOOKUP(B52,ESPECIFICACIONES[],3,FALSE)</f>
        <v>No menor a 10 ml                                           No menor a 5 ml</v>
      </c>
      <c r="H52" s="107" t="str">
        <f>VLOOKUP(B52,ESPECIFICACIONES[],5,FALSE)</f>
        <v>El contenido y el envase primario no presenta huellas de coloración</v>
      </c>
      <c r="I52" s="107" t="str">
        <f>VLOOKUP(B52,ESPECIFICACIONES[],4,FALSE)</f>
        <v>Límpida y transparente</v>
      </c>
      <c r="J52" s="120">
        <f>VLOOKUP(B52,ESPECIFICACIONES[],6,FALSE)</f>
        <v>5</v>
      </c>
      <c r="K52" s="120">
        <f>VLOOKUP(B52,ESPECIFICACIONES[],7,FALSE)</f>
        <v>7</v>
      </c>
      <c r="L52" s="109" t="str">
        <f>VLOOKUP(B52,ESPECIFICACIONES[],8,FALSE)</f>
        <v>No mayor a 25 uS/cm</v>
      </c>
      <c r="M52" s="110" t="str">
        <f>VLOOKUP(B52,ESPECIFICACIONES[],9,FALSE)</f>
        <v>NA</v>
      </c>
      <c r="N52" s="63" t="str">
        <f>VLOOKUP(B52,ESPECIFICACIONES[],9,FALSE)</f>
        <v>NA</v>
      </c>
      <c r="O52" s="107" t="str">
        <f>VLOOKUP(B52,ESPECIFICACIONES[],11,FALSE)</f>
        <v>NA</v>
      </c>
      <c r="P52" s="104" t="str">
        <f>VLOOKUP(B52,ESPECIFICACIONES[],12,FALSE)</f>
        <v>NA</v>
      </c>
      <c r="Q52" s="104"/>
      <c r="R52" s="104" t="str">
        <f>VLOOKUP(B52,ESPECIFICACIONES[],15,FALSE)</f>
        <v>NA</v>
      </c>
      <c r="S52" s="104"/>
      <c r="T52" s="104" t="str">
        <f>VLOOKUP(B52,ESPECIFICACIONES[],18,FALSE)</f>
        <v>NA</v>
      </c>
      <c r="U52" s="104" t="str">
        <f>VLOOKUP(B52,ESPECIFICACIONES[],21,FALSE)</f>
        <v>NA</v>
      </c>
      <c r="V52" s="104" t="str">
        <f>VLOOKUP(B52,ESPECIFICACIONES[],21,FALSE)</f>
        <v>NA</v>
      </c>
      <c r="W52" s="104" t="str">
        <f>VLOOKUP(B52,ESPECIFICACIONES[],24,FALSE)</f>
        <v>NA</v>
      </c>
      <c r="X52" s="104" t="str">
        <f>VLOOKUP(B52,ESPECIFICACIONES[],24,FALSE)</f>
        <v>NA</v>
      </c>
      <c r="Y52" s="104"/>
      <c r="Z52" s="104" t="str">
        <f>VLOOKUP(B52,ESPECIFICACIONES[],27,FALSE)</f>
        <v>NA</v>
      </c>
      <c r="AA52" s="104" t="str">
        <f>VLOOKUP(B52,ESPECIFICACIONES[],30,FALSE)</f>
        <v>NA</v>
      </c>
      <c r="AB52" s="105" t="str">
        <f>VLOOKUP(B52,ESPECIFICACIONES[],30,FALSE)</f>
        <v>NA</v>
      </c>
      <c r="AC52" s="106"/>
      <c r="AD52" s="105" t="str">
        <f>VLOOKUP(B52,ESPECIFICACIONES[],33,FALSE)</f>
        <v>NA</v>
      </c>
      <c r="AE52" s="106"/>
      <c r="AF52" s="105" t="str">
        <f>VLOOKUP(B52,ESPECIFICACIONES[],36,FALSE)</f>
        <v>NA</v>
      </c>
      <c r="AG52" s="106"/>
      <c r="AH52" s="63" t="str">
        <f>VLOOKUP(B52,ESPECIFICACIONES[],39,FALSE)</f>
        <v>NA</v>
      </c>
      <c r="AI52" s="63" t="str">
        <f>VLOOKUP(B52,ESPECIFICACIONES[],40,FALSE)</f>
        <v>NA</v>
      </c>
      <c r="AJ52" s="107" t="str">
        <f>VLOOKUP(B52,ESPECIFICACIONES[],41,FALSE)</f>
        <v>Negativo al desarrollo de bacterias y hongos</v>
      </c>
      <c r="AK52" s="63" t="str">
        <f>VLOOKUP(B52,ESPECIFICACIONES[],42,FALSE)</f>
        <v>No más de 0,25 UE/ml</v>
      </c>
      <c r="AL52" s="95"/>
      <c r="AM52" s="97"/>
    </row>
    <row r="53" spans="1:45" s="49" customFormat="1" ht="27" customHeight="1" x14ac:dyDescent="0.25">
      <c r="A53" s="87"/>
      <c r="B53" s="101"/>
      <c r="C53" s="102"/>
      <c r="D53" s="103"/>
      <c r="E53" s="119"/>
      <c r="F53" s="119"/>
      <c r="G53" s="62">
        <v>5</v>
      </c>
      <c r="H53" s="108"/>
      <c r="I53" s="108"/>
      <c r="J53" s="120"/>
      <c r="K53" s="120"/>
      <c r="L53" s="63">
        <v>0</v>
      </c>
      <c r="M53" s="63">
        <v>25</v>
      </c>
      <c r="N53" s="63" t="e">
        <f>VLOOKUP(E53,ESPECIFICACIONES[],10,FALSE)</f>
        <v>#N/A</v>
      </c>
      <c r="O53" s="108" t="str">
        <f>VLOOKUP(B52,ESPECIFICACIONES[],13,FALSE)</f>
        <v>NA</v>
      </c>
      <c r="P53" s="51" t="str">
        <f>VLOOKUP(B52,ESPECIFICACIONES[],13,FALSE)</f>
        <v>NA</v>
      </c>
      <c r="Q53" s="51" t="str">
        <f>VLOOKUP(B52,ESPECIFICACIONES[],14,FALSE)</f>
        <v>NA</v>
      </c>
      <c r="R53" s="52" t="str">
        <f>VLOOKUP(B52,ESPECIFICACIONES[],16,FALSE)</f>
        <v>NA</v>
      </c>
      <c r="S53" s="52" t="str">
        <f>VLOOKUP(B52,ESPECIFICACIONES[],17,FALSE)</f>
        <v>NA</v>
      </c>
      <c r="T53" s="52" t="str">
        <f>VLOOKUP(B52,ESPECIFICACIONES[],19,FALSE)</f>
        <v>NA</v>
      </c>
      <c r="U53" s="52" t="str">
        <f>VLOOKUP(B52,ESPECIFICACIONES[],20,FALSE)</f>
        <v>NA</v>
      </c>
      <c r="V53" s="52" t="str">
        <f>VLOOKUP(B52,ESPECIFICACIONES[],22,FALSE)</f>
        <v>NA</v>
      </c>
      <c r="W53" s="52" t="str">
        <f>VLOOKUP(B52,ESPECIFICACIONES[],23,FALSE)</f>
        <v>NA</v>
      </c>
      <c r="X53" s="52" t="str">
        <f>VLOOKUP(B52,ESPECIFICACIONES[],25,FALSE)</f>
        <v>NA</v>
      </c>
      <c r="Y53" s="52" t="str">
        <f>VLOOKUP(B52,ESPECIFICACIONES[],26,FALSE)</f>
        <v>NA</v>
      </c>
      <c r="Z53" s="52" t="str">
        <f>VLOOKUP(B52,ESPECIFICACIONES[],28,FALSE)</f>
        <v>NA</v>
      </c>
      <c r="AA53" s="52" t="str">
        <f>VLOOKUP(B52,ESPECIFICACIONES[],29,FALSE)</f>
        <v>NA</v>
      </c>
      <c r="AB53" s="52" t="str">
        <f>VLOOKUP(B52,ESPECIFICACIONES[],31,FALSE)</f>
        <v>NA</v>
      </c>
      <c r="AC53" s="52" t="str">
        <f>VLOOKUP(B52,ESPECIFICACIONES[],32,FALSE)</f>
        <v>NA</v>
      </c>
      <c r="AD53" s="52" t="str">
        <f>VLOOKUP(B52,ESPECIFICACIONES[],34,FALSE)</f>
        <v>NA</v>
      </c>
      <c r="AE53" s="52" t="str">
        <f>VLOOKUP(B52,ESPECIFICACIONES[],35,FALSE)</f>
        <v>NA</v>
      </c>
      <c r="AF53" s="52" t="str">
        <f>VLOOKUP(B52,ESPECIFICACIONES[],37,FALSE)</f>
        <v>NA</v>
      </c>
      <c r="AG53" s="52" t="str">
        <f>VLOOKUP(B52,ESPECIFICACIONES[],38,FALSE)</f>
        <v>NA</v>
      </c>
      <c r="AH53" s="67" t="s">
        <v>8</v>
      </c>
      <c r="AI53" s="67" t="s">
        <v>8</v>
      </c>
      <c r="AJ53" s="108" t="e">
        <f>VLOOKUP(C53,ESPECIFICACIONES[],40,FALSE)</f>
        <v>#N/A</v>
      </c>
      <c r="AK53" s="66">
        <v>0.5</v>
      </c>
      <c r="AL53" s="96"/>
      <c r="AM53" s="97"/>
      <c r="AS53" s="50"/>
    </row>
    <row r="54" spans="1:45" ht="20.25" customHeight="1" x14ac:dyDescent="0.25">
      <c r="A54" s="65"/>
      <c r="B54" s="111" t="str">
        <f>VLOOKUP(B47,ESPECIFICACIONES[],1,FALSE)</f>
        <v>Agua para Inyección ABD</v>
      </c>
      <c r="C54" s="112"/>
      <c r="D54" s="113"/>
      <c r="E54" s="65"/>
      <c r="F54" s="65"/>
      <c r="G54" s="65" t="s">
        <v>8</v>
      </c>
      <c r="H54" s="65" t="s">
        <v>8</v>
      </c>
      <c r="I54" s="65" t="s">
        <v>8</v>
      </c>
      <c r="J54" s="114" t="s">
        <v>8</v>
      </c>
      <c r="K54" s="115"/>
      <c r="L54" s="114"/>
      <c r="M54" s="115"/>
      <c r="N54" s="65"/>
      <c r="O54" s="65"/>
      <c r="P54" s="116" t="s">
        <v>8</v>
      </c>
      <c r="Q54" s="117"/>
      <c r="R54" s="116"/>
      <c r="S54" s="117"/>
      <c r="T54" s="116"/>
      <c r="U54" s="117"/>
      <c r="V54" s="116"/>
      <c r="W54" s="117"/>
      <c r="X54" s="116"/>
      <c r="Y54" s="117"/>
      <c r="Z54" s="116"/>
      <c r="AA54" s="117"/>
      <c r="AB54" s="116"/>
      <c r="AC54" s="117"/>
      <c r="AD54" s="116"/>
      <c r="AE54" s="117"/>
      <c r="AF54" s="116"/>
      <c r="AG54" s="117"/>
      <c r="AH54" s="65"/>
      <c r="AI54" s="65"/>
      <c r="AJ54" s="65" t="s">
        <v>8</v>
      </c>
      <c r="AK54" s="71"/>
      <c r="AL54" s="65"/>
      <c r="AM54" s="65"/>
    </row>
    <row r="55" spans="1:45" ht="20.25" customHeight="1" x14ac:dyDescent="0.25">
      <c r="A55" s="65"/>
      <c r="B55" s="111" t="str">
        <f>VLOOKUP(B48,ESPECIFICACIONES[],1,FALSE)</f>
        <v>Agua para Inyección ABD</v>
      </c>
      <c r="C55" s="112"/>
      <c r="D55" s="113"/>
      <c r="E55" s="65"/>
      <c r="F55" s="65"/>
      <c r="G55" s="65"/>
      <c r="H55" s="65"/>
      <c r="I55" s="65" t="s">
        <v>8</v>
      </c>
      <c r="J55" s="114"/>
      <c r="K55" s="115"/>
      <c r="L55" s="114"/>
      <c r="M55" s="115"/>
      <c r="N55" s="65"/>
      <c r="O55" s="65"/>
      <c r="P55" s="116"/>
      <c r="Q55" s="117"/>
      <c r="R55" s="116"/>
      <c r="S55" s="117"/>
      <c r="T55" s="116"/>
      <c r="U55" s="117"/>
      <c r="V55" s="116"/>
      <c r="W55" s="117"/>
      <c r="X55" s="116"/>
      <c r="Y55" s="117"/>
      <c r="Z55" s="116"/>
      <c r="AA55" s="117"/>
      <c r="AB55" s="116"/>
      <c r="AC55" s="117"/>
      <c r="AD55" s="116"/>
      <c r="AE55" s="117"/>
      <c r="AF55" s="116"/>
      <c r="AG55" s="117"/>
      <c r="AH55" s="65"/>
      <c r="AI55" s="65"/>
      <c r="AJ55" s="65"/>
      <c r="AK55" s="71"/>
      <c r="AL55" s="65"/>
      <c r="AM55" s="65"/>
    </row>
    <row r="56" spans="1:45" ht="20.25" customHeight="1" x14ac:dyDescent="0.25">
      <c r="A56" s="65"/>
      <c r="B56" s="111" t="str">
        <f>VLOOKUP(B49,ESPECIFICACIONES[],1,FALSE)</f>
        <v>Agua para Inyección ABD</v>
      </c>
      <c r="C56" s="112"/>
      <c r="D56" s="113"/>
      <c r="E56" s="65"/>
      <c r="F56" s="65"/>
      <c r="G56" s="65"/>
      <c r="H56" s="65"/>
      <c r="I56" s="65" t="s">
        <v>8</v>
      </c>
      <c r="J56" s="114"/>
      <c r="K56" s="115"/>
      <c r="L56" s="114"/>
      <c r="M56" s="115"/>
      <c r="N56" s="65"/>
      <c r="O56" s="65"/>
      <c r="P56" s="116"/>
      <c r="Q56" s="117"/>
      <c r="R56" s="116"/>
      <c r="S56" s="117"/>
      <c r="T56" s="116"/>
      <c r="U56" s="117"/>
      <c r="V56" s="116"/>
      <c r="W56" s="117"/>
      <c r="X56" s="116"/>
      <c r="Y56" s="117"/>
      <c r="Z56" s="116"/>
      <c r="AA56" s="117"/>
      <c r="AB56" s="116"/>
      <c r="AC56" s="117"/>
      <c r="AD56" s="116"/>
      <c r="AE56" s="117"/>
      <c r="AF56" s="116"/>
      <c r="AG56" s="117"/>
      <c r="AH56" s="65"/>
      <c r="AI56" s="65"/>
      <c r="AJ56" s="65"/>
      <c r="AK56" s="71"/>
      <c r="AL56" s="65"/>
      <c r="AM56" s="65"/>
    </row>
    <row r="57" spans="1:45" ht="20.25" customHeight="1" x14ac:dyDescent="0.25">
      <c r="A57" s="65"/>
      <c r="B57" s="111" t="str">
        <f>VLOOKUP(B54,ESPECIFICACIONES[],1,FALSE)</f>
        <v>Agua para Inyección ABD</v>
      </c>
      <c r="C57" s="112"/>
      <c r="D57" s="113"/>
      <c r="E57" s="65"/>
      <c r="F57" s="65"/>
      <c r="G57" s="65"/>
      <c r="H57" s="65"/>
      <c r="I57" s="65" t="s">
        <v>8</v>
      </c>
      <c r="J57" s="114"/>
      <c r="K57" s="115"/>
      <c r="L57" s="114"/>
      <c r="M57" s="115"/>
      <c r="N57" s="65"/>
      <c r="O57" s="65"/>
      <c r="P57" s="116"/>
      <c r="Q57" s="117"/>
      <c r="R57" s="116"/>
      <c r="S57" s="117"/>
      <c r="T57" s="116"/>
      <c r="U57" s="117"/>
      <c r="V57" s="116"/>
      <c r="W57" s="117"/>
      <c r="X57" s="116"/>
      <c r="Y57" s="117"/>
      <c r="Z57" s="116"/>
      <c r="AA57" s="117"/>
      <c r="AB57" s="116"/>
      <c r="AC57" s="117"/>
      <c r="AD57" s="116"/>
      <c r="AE57" s="117"/>
      <c r="AF57" s="116"/>
      <c r="AG57" s="117"/>
      <c r="AH57" s="65"/>
      <c r="AI57" s="65"/>
      <c r="AJ57" s="65"/>
      <c r="AK57" s="71"/>
      <c r="AL57" s="65"/>
      <c r="AM57" s="65"/>
    </row>
    <row r="58" spans="1:45" ht="20.25" customHeight="1" x14ac:dyDescent="0.25">
      <c r="A58" s="65"/>
      <c r="B58" s="111" t="str">
        <f>VLOOKUP(B55,ESPECIFICACIONES[],1,FALSE)</f>
        <v>Agua para Inyección ABD</v>
      </c>
      <c r="C58" s="112"/>
      <c r="D58" s="113"/>
      <c r="E58" s="65"/>
      <c r="F58" s="65"/>
      <c r="G58" s="65"/>
      <c r="H58" s="65"/>
      <c r="I58" s="65" t="s">
        <v>8</v>
      </c>
      <c r="J58" s="114"/>
      <c r="K58" s="115"/>
      <c r="L58" s="114"/>
      <c r="M58" s="115"/>
      <c r="N58" s="65"/>
      <c r="O58" s="65"/>
      <c r="P58" s="116"/>
      <c r="Q58" s="117"/>
      <c r="R58" s="116"/>
      <c r="S58" s="117"/>
      <c r="T58" s="116"/>
      <c r="U58" s="117"/>
      <c r="V58" s="116"/>
      <c r="W58" s="117"/>
      <c r="X58" s="116"/>
      <c r="Y58" s="117"/>
      <c r="Z58" s="116"/>
      <c r="AA58" s="117"/>
      <c r="AB58" s="116"/>
      <c r="AC58" s="117"/>
      <c r="AD58" s="116"/>
      <c r="AE58" s="117"/>
      <c r="AF58" s="116"/>
      <c r="AG58" s="117"/>
      <c r="AH58" s="65"/>
      <c r="AI58" s="65"/>
      <c r="AJ58" s="65"/>
      <c r="AK58" s="71"/>
      <c r="AL58" s="65"/>
      <c r="AM58" s="65"/>
    </row>
    <row r="59" spans="1:45" ht="20.25" customHeight="1" x14ac:dyDescent="0.25">
      <c r="A59" s="65"/>
      <c r="B59" s="111" t="str">
        <f>VLOOKUP(B56,ESPECIFICACIONES[],1,FALSE)</f>
        <v>Agua para Inyección ABD</v>
      </c>
      <c r="C59" s="112"/>
      <c r="D59" s="113"/>
      <c r="E59" s="65"/>
      <c r="F59" s="65"/>
      <c r="G59" s="65"/>
      <c r="H59" s="65"/>
      <c r="I59" s="65" t="s">
        <v>8</v>
      </c>
      <c r="J59" s="114"/>
      <c r="K59" s="115"/>
      <c r="L59" s="114"/>
      <c r="M59" s="115"/>
      <c r="N59" s="65"/>
      <c r="O59" s="65"/>
      <c r="P59" s="116"/>
      <c r="Q59" s="117"/>
      <c r="R59" s="116"/>
      <c r="S59" s="117"/>
      <c r="T59" s="116"/>
      <c r="U59" s="117"/>
      <c r="V59" s="116"/>
      <c r="W59" s="117"/>
      <c r="X59" s="116"/>
      <c r="Y59" s="117"/>
      <c r="Z59" s="116"/>
      <c r="AA59" s="117"/>
      <c r="AB59" s="116"/>
      <c r="AC59" s="117"/>
      <c r="AD59" s="116"/>
      <c r="AE59" s="117"/>
      <c r="AF59" s="116"/>
      <c r="AG59" s="117"/>
      <c r="AH59" s="65"/>
      <c r="AI59" s="65"/>
      <c r="AJ59" s="65"/>
      <c r="AK59" s="71"/>
      <c r="AL59" s="65"/>
      <c r="AM59" s="65"/>
    </row>
    <row r="60" spans="1:45" ht="20.25" customHeight="1" x14ac:dyDescent="0.25">
      <c r="A60" s="65"/>
      <c r="B60" s="111" t="str">
        <f>VLOOKUP(B57,ESPECIFICACIONES[],1,FALSE)</f>
        <v>Agua para Inyección ABD</v>
      </c>
      <c r="C60" s="112"/>
      <c r="D60" s="113"/>
      <c r="E60" s="65"/>
      <c r="F60" s="65"/>
      <c r="G60" s="65"/>
      <c r="H60" s="65"/>
      <c r="I60" s="65" t="s">
        <v>8</v>
      </c>
      <c r="J60" s="114"/>
      <c r="K60" s="115"/>
      <c r="L60" s="114"/>
      <c r="M60" s="115"/>
      <c r="N60" s="65"/>
      <c r="O60" s="65"/>
      <c r="P60" s="116"/>
      <c r="Q60" s="117"/>
      <c r="R60" s="116"/>
      <c r="S60" s="117"/>
      <c r="T60" s="116"/>
      <c r="U60" s="117"/>
      <c r="V60" s="116"/>
      <c r="W60" s="117"/>
      <c r="X60" s="116"/>
      <c r="Y60" s="117"/>
      <c r="Z60" s="116"/>
      <c r="AA60" s="117"/>
      <c r="AB60" s="116"/>
      <c r="AC60" s="117"/>
      <c r="AD60" s="116"/>
      <c r="AE60" s="117"/>
      <c r="AF60" s="116"/>
      <c r="AG60" s="117"/>
      <c r="AH60" s="65"/>
      <c r="AI60" s="65"/>
      <c r="AJ60" s="65"/>
      <c r="AK60" s="71"/>
      <c r="AL60" s="65"/>
      <c r="AM60" s="65"/>
    </row>
    <row r="61" spans="1:45" ht="20.25" customHeight="1" x14ac:dyDescent="0.25">
      <c r="A61" s="65"/>
      <c r="B61" s="111" t="str">
        <f>VLOOKUP(B58,ESPECIFICACIONES[],1,FALSE)</f>
        <v>Agua para Inyección ABD</v>
      </c>
      <c r="C61" s="112"/>
      <c r="D61" s="113"/>
      <c r="E61" s="65"/>
      <c r="F61" s="65"/>
      <c r="G61" s="65"/>
      <c r="H61" s="65"/>
      <c r="I61" s="65" t="s">
        <v>8</v>
      </c>
      <c r="J61" s="114"/>
      <c r="K61" s="115"/>
      <c r="L61" s="114"/>
      <c r="M61" s="115"/>
      <c r="N61" s="65"/>
      <c r="O61" s="65"/>
      <c r="P61" s="116"/>
      <c r="Q61" s="117"/>
      <c r="R61" s="116"/>
      <c r="S61" s="117"/>
      <c r="T61" s="116"/>
      <c r="U61" s="117"/>
      <c r="V61" s="116"/>
      <c r="W61" s="117"/>
      <c r="X61" s="116"/>
      <c r="Y61" s="117"/>
      <c r="Z61" s="116"/>
      <c r="AA61" s="117"/>
      <c r="AB61" s="116"/>
      <c r="AC61" s="117"/>
      <c r="AD61" s="116"/>
      <c r="AE61" s="117"/>
      <c r="AF61" s="116"/>
      <c r="AG61" s="117"/>
      <c r="AH61" s="65"/>
      <c r="AI61" s="65"/>
      <c r="AJ61" s="65"/>
      <c r="AK61" s="71"/>
      <c r="AL61" s="65"/>
      <c r="AM61" s="65"/>
    </row>
    <row r="62" spans="1:45" ht="20.25" customHeight="1" x14ac:dyDescent="0.25">
      <c r="A62" s="65"/>
      <c r="B62" s="111" t="str">
        <f>VLOOKUP(B59,ESPECIFICACIONES[],1,FALSE)</f>
        <v>Agua para Inyección ABD</v>
      </c>
      <c r="C62" s="112"/>
      <c r="D62" s="113"/>
      <c r="E62" s="65"/>
      <c r="F62" s="65"/>
      <c r="G62" s="65"/>
      <c r="H62" s="65"/>
      <c r="I62" s="65" t="s">
        <v>8</v>
      </c>
      <c r="J62" s="114"/>
      <c r="K62" s="115"/>
      <c r="L62" s="114"/>
      <c r="M62" s="115"/>
      <c r="N62" s="65"/>
      <c r="O62" s="65"/>
      <c r="P62" s="116"/>
      <c r="Q62" s="117"/>
      <c r="R62" s="116"/>
      <c r="S62" s="117"/>
      <c r="T62" s="116"/>
      <c r="U62" s="117"/>
      <c r="V62" s="116"/>
      <c r="W62" s="117"/>
      <c r="X62" s="116"/>
      <c r="Y62" s="117"/>
      <c r="Z62" s="116"/>
      <c r="AA62" s="117"/>
      <c r="AB62" s="116"/>
      <c r="AC62" s="117"/>
      <c r="AD62" s="116"/>
      <c r="AE62" s="117"/>
      <c r="AF62" s="116"/>
      <c r="AG62" s="117"/>
      <c r="AH62" s="65"/>
      <c r="AI62" s="65"/>
      <c r="AJ62" s="65"/>
      <c r="AK62" s="71"/>
      <c r="AL62" s="65"/>
      <c r="AM62" s="65"/>
    </row>
    <row r="63" spans="1:45" ht="20.25" customHeight="1" x14ac:dyDescent="0.25">
      <c r="A63" s="65"/>
      <c r="B63" s="111" t="str">
        <f>VLOOKUP(B60,ESPECIFICACIONES[],1,FALSE)</f>
        <v>Agua para Inyección ABD</v>
      </c>
      <c r="C63" s="112"/>
      <c r="D63" s="113"/>
      <c r="E63" s="65"/>
      <c r="F63" s="65"/>
      <c r="G63" s="65"/>
      <c r="H63" s="65"/>
      <c r="I63" s="65" t="s">
        <v>8</v>
      </c>
      <c r="J63" s="114"/>
      <c r="K63" s="115"/>
      <c r="L63" s="114"/>
      <c r="M63" s="115"/>
      <c r="N63" s="65"/>
      <c r="O63" s="65"/>
      <c r="P63" s="116"/>
      <c r="Q63" s="117"/>
      <c r="R63" s="116"/>
      <c r="S63" s="117"/>
      <c r="T63" s="116"/>
      <c r="U63" s="117"/>
      <c r="V63" s="116"/>
      <c r="W63" s="117"/>
      <c r="X63" s="116"/>
      <c r="Y63" s="117"/>
      <c r="Z63" s="116"/>
      <c r="AA63" s="117"/>
      <c r="AB63" s="116"/>
      <c r="AC63" s="117"/>
      <c r="AD63" s="116"/>
      <c r="AE63" s="117"/>
      <c r="AF63" s="116"/>
      <c r="AG63" s="117"/>
      <c r="AH63" s="65"/>
      <c r="AI63" s="65"/>
      <c r="AJ63" s="65"/>
      <c r="AK63" s="71"/>
      <c r="AL63" s="65"/>
      <c r="AM63" s="65"/>
    </row>
    <row r="64" spans="1:45" ht="20.25" customHeight="1" x14ac:dyDescent="0.25">
      <c r="A64" s="65"/>
      <c r="B64" s="111" t="str">
        <f>VLOOKUP(B61,ESPECIFICACIONES[],1,FALSE)</f>
        <v>Agua para Inyección ABD</v>
      </c>
      <c r="C64" s="112"/>
      <c r="D64" s="113"/>
      <c r="E64" s="65"/>
      <c r="F64" s="65"/>
      <c r="G64" s="65"/>
      <c r="H64" s="65"/>
      <c r="I64" s="65" t="s">
        <v>8</v>
      </c>
      <c r="J64" s="114"/>
      <c r="K64" s="115"/>
      <c r="L64" s="114"/>
      <c r="M64" s="115"/>
      <c r="N64" s="65"/>
      <c r="O64" s="65"/>
      <c r="P64" s="116"/>
      <c r="Q64" s="117"/>
      <c r="R64" s="116"/>
      <c r="S64" s="117"/>
      <c r="T64" s="116"/>
      <c r="U64" s="117"/>
      <c r="V64" s="116"/>
      <c r="W64" s="117"/>
      <c r="X64" s="116"/>
      <c r="Y64" s="117"/>
      <c r="Z64" s="116"/>
      <c r="AA64" s="117"/>
      <c r="AB64" s="116"/>
      <c r="AC64" s="117"/>
      <c r="AD64" s="116"/>
      <c r="AE64" s="117"/>
      <c r="AF64" s="116"/>
      <c r="AG64" s="117"/>
      <c r="AH64" s="65"/>
      <c r="AI64" s="65"/>
      <c r="AJ64" s="65"/>
      <c r="AK64" s="71"/>
      <c r="AL64" s="65"/>
      <c r="AM64" s="65"/>
    </row>
    <row r="65" spans="1:39" ht="20.25" customHeight="1" x14ac:dyDescent="0.25">
      <c r="A65" s="65"/>
      <c r="B65" s="111" t="str">
        <f>VLOOKUP(B62,ESPECIFICACIONES[],1,FALSE)</f>
        <v>Agua para Inyección ABD</v>
      </c>
      <c r="C65" s="112"/>
      <c r="D65" s="113"/>
      <c r="E65" s="65"/>
      <c r="F65" s="65"/>
      <c r="G65" s="65"/>
      <c r="H65" s="65"/>
      <c r="I65" s="65" t="s">
        <v>8</v>
      </c>
      <c r="J65" s="114"/>
      <c r="K65" s="115"/>
      <c r="L65" s="114"/>
      <c r="M65" s="115"/>
      <c r="N65" s="65"/>
      <c r="O65" s="65"/>
      <c r="P65" s="116"/>
      <c r="Q65" s="117"/>
      <c r="R65" s="116"/>
      <c r="S65" s="117"/>
      <c r="T65" s="116"/>
      <c r="U65" s="117"/>
      <c r="V65" s="116"/>
      <c r="W65" s="117"/>
      <c r="X65" s="116"/>
      <c r="Y65" s="117"/>
      <c r="Z65" s="116"/>
      <c r="AA65" s="117"/>
      <c r="AB65" s="116"/>
      <c r="AC65" s="117"/>
      <c r="AD65" s="116"/>
      <c r="AE65" s="117"/>
      <c r="AF65" s="116"/>
      <c r="AG65" s="117"/>
      <c r="AH65" s="65"/>
      <c r="AI65" s="65"/>
      <c r="AJ65" s="65"/>
      <c r="AK65" s="71"/>
      <c r="AL65" s="65"/>
      <c r="AM65" s="65"/>
    </row>
    <row r="66" spans="1:39" ht="20.25" customHeight="1" x14ac:dyDescent="0.25">
      <c r="A66" s="65"/>
      <c r="B66" s="111" t="str">
        <f>VLOOKUP(B63,ESPECIFICACIONES[],1,FALSE)</f>
        <v>Agua para Inyección ABD</v>
      </c>
      <c r="C66" s="112"/>
      <c r="D66" s="113"/>
      <c r="E66" s="65"/>
      <c r="F66" s="65"/>
      <c r="G66" s="65"/>
      <c r="H66" s="65"/>
      <c r="I66" s="65" t="s">
        <v>8</v>
      </c>
      <c r="J66" s="114"/>
      <c r="K66" s="115"/>
      <c r="L66" s="114"/>
      <c r="M66" s="115"/>
      <c r="N66" s="65"/>
      <c r="O66" s="65"/>
      <c r="P66" s="116"/>
      <c r="Q66" s="117"/>
      <c r="R66" s="116"/>
      <c r="S66" s="117"/>
      <c r="T66" s="116"/>
      <c r="U66" s="117"/>
      <c r="V66" s="116"/>
      <c r="W66" s="117"/>
      <c r="X66" s="116"/>
      <c r="Y66" s="117"/>
      <c r="Z66" s="116"/>
      <c r="AA66" s="117"/>
      <c r="AB66" s="116"/>
      <c r="AC66" s="117"/>
      <c r="AD66" s="116"/>
      <c r="AE66" s="117"/>
      <c r="AF66" s="116"/>
      <c r="AG66" s="117"/>
      <c r="AH66" s="65"/>
      <c r="AI66" s="65"/>
      <c r="AJ66" s="65"/>
      <c r="AK66" s="71"/>
      <c r="AL66" s="65"/>
      <c r="AM66" s="65"/>
    </row>
    <row r="67" spans="1:39" ht="20.25" customHeight="1" x14ac:dyDescent="0.25">
      <c r="A67" s="65"/>
      <c r="B67" s="111" t="str">
        <f>VLOOKUP(B64,ESPECIFICACIONES[],1,FALSE)</f>
        <v>Agua para Inyección ABD</v>
      </c>
      <c r="C67" s="112"/>
      <c r="D67" s="113"/>
      <c r="E67" s="65"/>
      <c r="F67" s="65"/>
      <c r="G67" s="65"/>
      <c r="H67" s="65"/>
      <c r="I67" s="65" t="s">
        <v>8</v>
      </c>
      <c r="J67" s="114"/>
      <c r="K67" s="115"/>
      <c r="L67" s="114"/>
      <c r="M67" s="115"/>
      <c r="N67" s="65"/>
      <c r="O67" s="65"/>
      <c r="P67" s="116"/>
      <c r="Q67" s="117"/>
      <c r="R67" s="116"/>
      <c r="S67" s="117"/>
      <c r="T67" s="116"/>
      <c r="U67" s="117"/>
      <c r="V67" s="116"/>
      <c r="W67" s="117"/>
      <c r="X67" s="116"/>
      <c r="Y67" s="117"/>
      <c r="Z67" s="116"/>
      <c r="AA67" s="117"/>
      <c r="AB67" s="116"/>
      <c r="AC67" s="117"/>
      <c r="AD67" s="116"/>
      <c r="AE67" s="117"/>
      <c r="AF67" s="116"/>
      <c r="AG67" s="117"/>
      <c r="AH67" s="65"/>
      <c r="AI67" s="65"/>
      <c r="AJ67" s="65"/>
      <c r="AK67" s="71"/>
      <c r="AL67" s="65"/>
      <c r="AM67" s="65"/>
    </row>
    <row r="68" spans="1:39" ht="20.25" customHeight="1" x14ac:dyDescent="0.25">
      <c r="A68" s="65"/>
      <c r="B68" s="111" t="str">
        <f>VLOOKUP(B65,ESPECIFICACIONES[],1,FALSE)</f>
        <v>Agua para Inyección ABD</v>
      </c>
      <c r="C68" s="112"/>
      <c r="D68" s="113"/>
      <c r="E68" s="65"/>
      <c r="F68" s="65"/>
      <c r="G68" s="65"/>
      <c r="H68" s="65"/>
      <c r="I68" s="65" t="s">
        <v>8</v>
      </c>
      <c r="J68" s="114"/>
      <c r="K68" s="115"/>
      <c r="L68" s="114"/>
      <c r="M68" s="115"/>
      <c r="N68" s="65"/>
      <c r="O68" s="65"/>
      <c r="P68" s="116"/>
      <c r="Q68" s="117"/>
      <c r="R68" s="116"/>
      <c r="S68" s="117"/>
      <c r="T68" s="116"/>
      <c r="U68" s="117"/>
      <c r="V68" s="116"/>
      <c r="W68" s="117"/>
      <c r="X68" s="116"/>
      <c r="Y68" s="117"/>
      <c r="Z68" s="116"/>
      <c r="AA68" s="117"/>
      <c r="AB68" s="116"/>
      <c r="AC68" s="117"/>
      <c r="AD68" s="116"/>
      <c r="AE68" s="117"/>
      <c r="AF68" s="116"/>
      <c r="AG68" s="117"/>
      <c r="AH68" s="65"/>
      <c r="AI68" s="65"/>
      <c r="AJ68" s="65"/>
      <c r="AK68" s="71"/>
      <c r="AL68" s="65"/>
      <c r="AM68" s="65"/>
    </row>
    <row r="69" spans="1:39" ht="20.25" customHeight="1" x14ac:dyDescent="0.25">
      <c r="A69" s="65"/>
      <c r="B69" s="111" t="str">
        <f>VLOOKUP(B66,ESPECIFICACIONES[],1,FALSE)</f>
        <v>Agua para Inyección ABD</v>
      </c>
      <c r="C69" s="112"/>
      <c r="D69" s="113"/>
      <c r="E69" s="65"/>
      <c r="F69" s="65"/>
      <c r="G69" s="65"/>
      <c r="H69" s="65"/>
      <c r="I69" s="65" t="s">
        <v>8</v>
      </c>
      <c r="J69" s="114"/>
      <c r="K69" s="115"/>
      <c r="L69" s="114"/>
      <c r="M69" s="115"/>
      <c r="N69" s="65"/>
      <c r="O69" s="65"/>
      <c r="P69" s="116"/>
      <c r="Q69" s="117"/>
      <c r="R69" s="116"/>
      <c r="S69" s="117"/>
      <c r="T69" s="116"/>
      <c r="U69" s="117"/>
      <c r="V69" s="116"/>
      <c r="W69" s="117"/>
      <c r="X69" s="116"/>
      <c r="Y69" s="117"/>
      <c r="Z69" s="116"/>
      <c r="AA69" s="117"/>
      <c r="AB69" s="116"/>
      <c r="AC69" s="117"/>
      <c r="AD69" s="116"/>
      <c r="AE69" s="117"/>
      <c r="AF69" s="116"/>
      <c r="AG69" s="117"/>
      <c r="AH69" s="65"/>
      <c r="AI69" s="65"/>
      <c r="AJ69" s="65"/>
      <c r="AK69" s="71"/>
      <c r="AL69" s="65"/>
      <c r="AM69" s="65"/>
    </row>
    <row r="70" spans="1:39" ht="20.25" customHeight="1" x14ac:dyDescent="0.25">
      <c r="A70" s="65"/>
      <c r="B70" s="111" t="str">
        <f>VLOOKUP(B67,ESPECIFICACIONES[],1,FALSE)</f>
        <v>Agua para Inyección ABD</v>
      </c>
      <c r="C70" s="112"/>
      <c r="D70" s="113"/>
      <c r="E70" s="65"/>
      <c r="F70" s="65"/>
      <c r="G70" s="65"/>
      <c r="H70" s="65"/>
      <c r="I70" s="65" t="s">
        <v>8</v>
      </c>
      <c r="J70" s="114"/>
      <c r="K70" s="115"/>
      <c r="L70" s="114"/>
      <c r="M70" s="115"/>
      <c r="N70" s="65"/>
      <c r="O70" s="65"/>
      <c r="P70" s="116"/>
      <c r="Q70" s="117"/>
      <c r="R70" s="116"/>
      <c r="S70" s="117"/>
      <c r="T70" s="116"/>
      <c r="U70" s="117"/>
      <c r="V70" s="116"/>
      <c r="W70" s="117"/>
      <c r="X70" s="116"/>
      <c r="Y70" s="117"/>
      <c r="Z70" s="116"/>
      <c r="AA70" s="117"/>
      <c r="AB70" s="116"/>
      <c r="AC70" s="117"/>
      <c r="AD70" s="116"/>
      <c r="AE70" s="117"/>
      <c r="AF70" s="116"/>
      <c r="AG70" s="117"/>
      <c r="AH70" s="65"/>
      <c r="AI70" s="65"/>
      <c r="AJ70" s="65"/>
      <c r="AK70" s="71"/>
      <c r="AL70" s="65"/>
      <c r="AM70" s="65"/>
    </row>
    <row r="71" spans="1:39" ht="20.25" customHeight="1" x14ac:dyDescent="0.25">
      <c r="A71" s="65"/>
      <c r="B71" s="111" t="str">
        <f>VLOOKUP(B68,ESPECIFICACIONES[],1,FALSE)</f>
        <v>Agua para Inyección ABD</v>
      </c>
      <c r="C71" s="112"/>
      <c r="D71" s="113"/>
      <c r="E71" s="65"/>
      <c r="F71" s="65"/>
      <c r="G71" s="65"/>
      <c r="H71" s="65"/>
      <c r="I71" s="65" t="s">
        <v>8</v>
      </c>
      <c r="J71" s="114"/>
      <c r="K71" s="115"/>
      <c r="L71" s="114"/>
      <c r="M71" s="115"/>
      <c r="N71" s="65"/>
      <c r="O71" s="65"/>
      <c r="P71" s="116"/>
      <c r="Q71" s="117"/>
      <c r="R71" s="116"/>
      <c r="S71" s="117"/>
      <c r="T71" s="116"/>
      <c r="U71" s="117"/>
      <c r="V71" s="116"/>
      <c r="W71" s="117"/>
      <c r="X71" s="116"/>
      <c r="Y71" s="117"/>
      <c r="Z71" s="116"/>
      <c r="AA71" s="117"/>
      <c r="AB71" s="116"/>
      <c r="AC71" s="117"/>
      <c r="AD71" s="116"/>
      <c r="AE71" s="117"/>
      <c r="AF71" s="116"/>
      <c r="AG71" s="117"/>
      <c r="AH71" s="65"/>
      <c r="AI71" s="65"/>
      <c r="AJ71" s="65"/>
      <c r="AK71" s="71"/>
      <c r="AL71" s="65"/>
      <c r="AM71" s="65"/>
    </row>
    <row r="72" spans="1:39" ht="20.25" customHeight="1" x14ac:dyDescent="0.25">
      <c r="A72" s="65"/>
      <c r="B72" s="111" t="str">
        <f>VLOOKUP(B69,ESPECIFICACIONES[],1,FALSE)</f>
        <v>Agua para Inyección ABD</v>
      </c>
      <c r="C72" s="112"/>
      <c r="D72" s="113"/>
      <c r="E72" s="65"/>
      <c r="F72" s="65"/>
      <c r="G72" s="65"/>
      <c r="H72" s="65"/>
      <c r="I72" s="65" t="s">
        <v>8</v>
      </c>
      <c r="J72" s="114"/>
      <c r="K72" s="115"/>
      <c r="L72" s="114"/>
      <c r="M72" s="115"/>
      <c r="N72" s="65"/>
      <c r="O72" s="65"/>
      <c r="P72" s="116"/>
      <c r="Q72" s="117"/>
      <c r="R72" s="116"/>
      <c r="S72" s="117"/>
      <c r="T72" s="116"/>
      <c r="U72" s="117"/>
      <c r="V72" s="116"/>
      <c r="W72" s="117"/>
      <c r="X72" s="116"/>
      <c r="Y72" s="117"/>
      <c r="Z72" s="116"/>
      <c r="AA72" s="117"/>
      <c r="AB72" s="116"/>
      <c r="AC72" s="117"/>
      <c r="AD72" s="116"/>
      <c r="AE72" s="117"/>
      <c r="AF72" s="116"/>
      <c r="AG72" s="117"/>
      <c r="AH72" s="65"/>
      <c r="AI72" s="65"/>
      <c r="AJ72" s="65"/>
      <c r="AK72" s="71"/>
      <c r="AL72" s="65"/>
      <c r="AM72" s="65"/>
    </row>
    <row r="73" spans="1:39" ht="20.25" customHeight="1" x14ac:dyDescent="0.25">
      <c r="A73" s="65"/>
      <c r="B73" s="111" t="str">
        <f>VLOOKUP(B70,ESPECIFICACIONES[],1,FALSE)</f>
        <v>Agua para Inyección ABD</v>
      </c>
      <c r="C73" s="112"/>
      <c r="D73" s="113"/>
      <c r="E73" s="65"/>
      <c r="F73" s="65"/>
      <c r="G73" s="65"/>
      <c r="H73" s="65"/>
      <c r="I73" s="65" t="s">
        <v>8</v>
      </c>
      <c r="J73" s="114"/>
      <c r="K73" s="115"/>
      <c r="L73" s="114"/>
      <c r="M73" s="115"/>
      <c r="N73" s="65"/>
      <c r="O73" s="65"/>
      <c r="P73" s="116"/>
      <c r="Q73" s="117"/>
      <c r="R73" s="116"/>
      <c r="S73" s="117"/>
      <c r="T73" s="116"/>
      <c r="U73" s="117"/>
      <c r="V73" s="116"/>
      <c r="W73" s="117"/>
      <c r="X73" s="116"/>
      <c r="Y73" s="117"/>
      <c r="Z73" s="116"/>
      <c r="AA73" s="117"/>
      <c r="AB73" s="116"/>
      <c r="AC73" s="117"/>
      <c r="AD73" s="116"/>
      <c r="AE73" s="117"/>
      <c r="AF73" s="116"/>
      <c r="AG73" s="117"/>
      <c r="AH73" s="65"/>
      <c r="AI73" s="65"/>
      <c r="AJ73" s="65"/>
      <c r="AK73" s="71"/>
      <c r="AL73" s="65"/>
      <c r="AM73" s="65"/>
    </row>
    <row r="74" spans="1:39" ht="20.25" customHeight="1" x14ac:dyDescent="0.25">
      <c r="A74" s="65"/>
      <c r="B74" s="111" t="str">
        <f>VLOOKUP(B71,ESPECIFICACIONES[],1,FALSE)</f>
        <v>Agua para Inyección ABD</v>
      </c>
      <c r="C74" s="112"/>
      <c r="D74" s="113"/>
      <c r="E74" s="65"/>
      <c r="F74" s="65"/>
      <c r="G74" s="65"/>
      <c r="H74" s="65"/>
      <c r="I74" s="65" t="s">
        <v>8</v>
      </c>
      <c r="J74" s="114"/>
      <c r="K74" s="115"/>
      <c r="L74" s="114"/>
      <c r="M74" s="115"/>
      <c r="N74" s="65"/>
      <c r="O74" s="65"/>
      <c r="P74" s="116"/>
      <c r="Q74" s="117"/>
      <c r="R74" s="116"/>
      <c r="S74" s="117"/>
      <c r="T74" s="116"/>
      <c r="U74" s="117"/>
      <c r="V74" s="116"/>
      <c r="W74" s="117"/>
      <c r="X74" s="116"/>
      <c r="Y74" s="117"/>
      <c r="Z74" s="116"/>
      <c r="AA74" s="117"/>
      <c r="AB74" s="116"/>
      <c r="AC74" s="117"/>
      <c r="AD74" s="116"/>
      <c r="AE74" s="117"/>
      <c r="AF74" s="116"/>
      <c r="AG74" s="117"/>
      <c r="AH74" s="65"/>
      <c r="AI74" s="65"/>
      <c r="AJ74" s="65"/>
      <c r="AK74" s="71"/>
      <c r="AL74" s="65"/>
      <c r="AM74" s="65"/>
    </row>
    <row r="75" spans="1:39" ht="20.25" customHeight="1" x14ac:dyDescent="0.25">
      <c r="A75" s="65"/>
      <c r="B75" s="111" t="str">
        <f>VLOOKUP(B72,ESPECIFICACIONES[],1,FALSE)</f>
        <v>Agua para Inyección ABD</v>
      </c>
      <c r="C75" s="112"/>
      <c r="D75" s="113"/>
      <c r="E75" s="65"/>
      <c r="F75" s="65"/>
      <c r="G75" s="65"/>
      <c r="H75" s="65"/>
      <c r="I75" s="65" t="s">
        <v>8</v>
      </c>
      <c r="J75" s="114"/>
      <c r="K75" s="115"/>
      <c r="L75" s="114"/>
      <c r="M75" s="115"/>
      <c r="N75" s="65"/>
      <c r="O75" s="65"/>
      <c r="P75" s="116"/>
      <c r="Q75" s="117"/>
      <c r="R75" s="116"/>
      <c r="S75" s="117"/>
      <c r="T75" s="116"/>
      <c r="U75" s="117"/>
      <c r="V75" s="116"/>
      <c r="W75" s="117"/>
      <c r="X75" s="116"/>
      <c r="Y75" s="117"/>
      <c r="Z75" s="116"/>
      <c r="AA75" s="117"/>
      <c r="AB75" s="116"/>
      <c r="AC75" s="117"/>
      <c r="AD75" s="116"/>
      <c r="AE75" s="117"/>
      <c r="AF75" s="116"/>
      <c r="AG75" s="117"/>
      <c r="AH75" s="65"/>
      <c r="AI75" s="65"/>
      <c r="AJ75" s="65"/>
      <c r="AK75" s="71"/>
      <c r="AL75" s="65"/>
      <c r="AM75" s="65"/>
    </row>
    <row r="76" spans="1:39" ht="20.25" customHeight="1" x14ac:dyDescent="0.25">
      <c r="A76" s="65"/>
      <c r="B76" s="111" t="str">
        <f>VLOOKUP(B73,ESPECIFICACIONES[],1,FALSE)</f>
        <v>Agua para Inyección ABD</v>
      </c>
      <c r="C76" s="112"/>
      <c r="D76" s="113"/>
      <c r="E76" s="65"/>
      <c r="F76" s="65"/>
      <c r="G76" s="65"/>
      <c r="H76" s="65"/>
      <c r="I76" s="65" t="s">
        <v>8</v>
      </c>
      <c r="J76" s="114"/>
      <c r="K76" s="115"/>
      <c r="L76" s="114"/>
      <c r="M76" s="115"/>
      <c r="N76" s="65"/>
      <c r="O76" s="65"/>
      <c r="P76" s="116"/>
      <c r="Q76" s="117"/>
      <c r="R76" s="116"/>
      <c r="S76" s="117"/>
      <c r="T76" s="116"/>
      <c r="U76" s="117"/>
      <c r="V76" s="116"/>
      <c r="W76" s="117"/>
      <c r="X76" s="116"/>
      <c r="Y76" s="117"/>
      <c r="Z76" s="116"/>
      <c r="AA76" s="117"/>
      <c r="AB76" s="116"/>
      <c r="AC76" s="117"/>
      <c r="AD76" s="116"/>
      <c r="AE76" s="117"/>
      <c r="AF76" s="116"/>
      <c r="AG76" s="117"/>
      <c r="AH76" s="65"/>
      <c r="AI76" s="65"/>
      <c r="AJ76" s="65"/>
      <c r="AK76" s="71"/>
      <c r="AL76" s="65"/>
      <c r="AM76" s="65"/>
    </row>
    <row r="77" spans="1:39" ht="20.25" customHeight="1" x14ac:dyDescent="0.25">
      <c r="A77" s="65"/>
      <c r="B77" s="111" t="str">
        <f>VLOOKUP(B74,ESPECIFICACIONES[],1,FALSE)</f>
        <v>Agua para Inyección ABD</v>
      </c>
      <c r="C77" s="112"/>
      <c r="D77" s="113"/>
      <c r="E77" s="65"/>
      <c r="F77" s="65"/>
      <c r="G77" s="65"/>
      <c r="H77" s="65"/>
      <c r="I77" s="65" t="s">
        <v>8</v>
      </c>
      <c r="J77" s="114"/>
      <c r="K77" s="115"/>
      <c r="L77" s="114"/>
      <c r="M77" s="115"/>
      <c r="N77" s="65"/>
      <c r="O77" s="65"/>
      <c r="P77" s="116"/>
      <c r="Q77" s="117"/>
      <c r="R77" s="116"/>
      <c r="S77" s="117"/>
      <c r="T77" s="116"/>
      <c r="U77" s="117"/>
      <c r="V77" s="116"/>
      <c r="W77" s="117"/>
      <c r="X77" s="116"/>
      <c r="Y77" s="117"/>
      <c r="Z77" s="116"/>
      <c r="AA77" s="117"/>
      <c r="AB77" s="116"/>
      <c r="AC77" s="117"/>
      <c r="AD77" s="116"/>
      <c r="AE77" s="117"/>
      <c r="AF77" s="116"/>
      <c r="AG77" s="117"/>
      <c r="AH77" s="65"/>
      <c r="AI77" s="65"/>
      <c r="AJ77" s="65"/>
      <c r="AK77" s="71"/>
      <c r="AL77" s="65"/>
      <c r="AM77" s="65"/>
    </row>
    <row r="78" spans="1:39" ht="20.25" customHeight="1" x14ac:dyDescent="0.25">
      <c r="A78" s="65"/>
      <c r="B78" s="111" t="str">
        <f>VLOOKUP(B75,ESPECIFICACIONES[],1,FALSE)</f>
        <v>Agua para Inyección ABD</v>
      </c>
      <c r="C78" s="112"/>
      <c r="D78" s="113"/>
      <c r="E78" s="65"/>
      <c r="F78" s="65"/>
      <c r="G78" s="65"/>
      <c r="H78" s="65"/>
      <c r="I78" s="65" t="s">
        <v>8</v>
      </c>
      <c r="J78" s="114"/>
      <c r="K78" s="115"/>
      <c r="L78" s="114"/>
      <c r="M78" s="115"/>
      <c r="N78" s="65"/>
      <c r="O78" s="65"/>
      <c r="P78" s="116"/>
      <c r="Q78" s="117"/>
      <c r="R78" s="116"/>
      <c r="S78" s="117"/>
      <c r="T78" s="116"/>
      <c r="U78" s="117"/>
      <c r="V78" s="116"/>
      <c r="W78" s="117"/>
      <c r="X78" s="116"/>
      <c r="Y78" s="117"/>
      <c r="Z78" s="116"/>
      <c r="AA78" s="117"/>
      <c r="AB78" s="116"/>
      <c r="AC78" s="117"/>
      <c r="AD78" s="116"/>
      <c r="AE78" s="117"/>
      <c r="AF78" s="116"/>
      <c r="AG78" s="117"/>
      <c r="AH78" s="65"/>
      <c r="AI78" s="65"/>
      <c r="AJ78" s="65"/>
      <c r="AK78" s="71"/>
      <c r="AL78" s="65"/>
      <c r="AM78" s="65"/>
    </row>
    <row r="79" spans="1:39" ht="20.25" customHeight="1" x14ac:dyDescent="0.25">
      <c r="A79" s="65"/>
      <c r="B79" s="111" t="str">
        <f>VLOOKUP(B76,ESPECIFICACIONES[],1,FALSE)</f>
        <v>Agua para Inyección ABD</v>
      </c>
      <c r="C79" s="112"/>
      <c r="D79" s="113"/>
      <c r="E79" s="65"/>
      <c r="F79" s="65"/>
      <c r="G79" s="65"/>
      <c r="H79" s="65"/>
      <c r="I79" s="65" t="s">
        <v>8</v>
      </c>
      <c r="J79" s="114"/>
      <c r="K79" s="115"/>
      <c r="L79" s="114"/>
      <c r="M79" s="115"/>
      <c r="N79" s="65"/>
      <c r="O79" s="65"/>
      <c r="P79" s="116"/>
      <c r="Q79" s="117"/>
      <c r="R79" s="116"/>
      <c r="S79" s="117"/>
      <c r="T79" s="116"/>
      <c r="U79" s="117"/>
      <c r="V79" s="116"/>
      <c r="W79" s="117"/>
      <c r="X79" s="116"/>
      <c r="Y79" s="117"/>
      <c r="Z79" s="116"/>
      <c r="AA79" s="117"/>
      <c r="AB79" s="116"/>
      <c r="AC79" s="117"/>
      <c r="AD79" s="116"/>
      <c r="AE79" s="117"/>
      <c r="AF79" s="116"/>
      <c r="AG79" s="117"/>
      <c r="AH79" s="65"/>
      <c r="AI79" s="65"/>
      <c r="AJ79" s="65"/>
      <c r="AK79" s="71"/>
      <c r="AL79" s="65"/>
      <c r="AM79" s="65"/>
    </row>
    <row r="80" spans="1:39" ht="20.25" customHeight="1" x14ac:dyDescent="0.25">
      <c r="A80" s="65"/>
      <c r="B80" s="111" t="str">
        <f>VLOOKUP(B77,ESPECIFICACIONES[],1,FALSE)</f>
        <v>Agua para Inyección ABD</v>
      </c>
      <c r="C80" s="112"/>
      <c r="D80" s="113"/>
      <c r="E80" s="65"/>
      <c r="F80" s="65"/>
      <c r="G80" s="65"/>
      <c r="H80" s="65"/>
      <c r="I80" s="65" t="s">
        <v>8</v>
      </c>
      <c r="J80" s="114"/>
      <c r="K80" s="115"/>
      <c r="L80" s="114"/>
      <c r="M80" s="115"/>
      <c r="N80" s="65"/>
      <c r="O80" s="65"/>
      <c r="P80" s="116"/>
      <c r="Q80" s="117"/>
      <c r="R80" s="116"/>
      <c r="S80" s="117"/>
      <c r="T80" s="116"/>
      <c r="U80" s="117"/>
      <c r="V80" s="116"/>
      <c r="W80" s="117"/>
      <c r="X80" s="116"/>
      <c r="Y80" s="117"/>
      <c r="Z80" s="116"/>
      <c r="AA80" s="117"/>
      <c r="AB80" s="116"/>
      <c r="AC80" s="117"/>
      <c r="AD80" s="116"/>
      <c r="AE80" s="117"/>
      <c r="AF80" s="116"/>
      <c r="AG80" s="117"/>
      <c r="AH80" s="65"/>
      <c r="AI80" s="65"/>
      <c r="AJ80" s="65"/>
      <c r="AK80" s="71"/>
      <c r="AL80" s="65"/>
      <c r="AM80" s="65"/>
    </row>
    <row r="81" spans="1:39" ht="20.25" customHeight="1" x14ac:dyDescent="0.25">
      <c r="A81" s="65"/>
      <c r="B81" s="111" t="str">
        <f>VLOOKUP(B78,ESPECIFICACIONES[],1,FALSE)</f>
        <v>Agua para Inyección ABD</v>
      </c>
      <c r="C81" s="112"/>
      <c r="D81" s="113"/>
      <c r="E81" s="65"/>
      <c r="F81" s="65"/>
      <c r="G81" s="65"/>
      <c r="H81" s="65"/>
      <c r="I81" s="65" t="s">
        <v>8</v>
      </c>
      <c r="J81" s="114"/>
      <c r="K81" s="115"/>
      <c r="L81" s="114"/>
      <c r="M81" s="115"/>
      <c r="N81" s="65"/>
      <c r="O81" s="65"/>
      <c r="P81" s="116"/>
      <c r="Q81" s="117"/>
      <c r="R81" s="116"/>
      <c r="S81" s="117"/>
      <c r="T81" s="116"/>
      <c r="U81" s="117"/>
      <c r="V81" s="116"/>
      <c r="W81" s="117"/>
      <c r="X81" s="116"/>
      <c r="Y81" s="117"/>
      <c r="Z81" s="116"/>
      <c r="AA81" s="117"/>
      <c r="AB81" s="116"/>
      <c r="AC81" s="117"/>
      <c r="AD81" s="116"/>
      <c r="AE81" s="117"/>
      <c r="AF81" s="116"/>
      <c r="AG81" s="117"/>
      <c r="AH81" s="65"/>
      <c r="AI81" s="65"/>
      <c r="AJ81" s="65"/>
      <c r="AK81" s="71"/>
      <c r="AL81" s="65"/>
      <c r="AM81" s="65"/>
    </row>
    <row r="82" spans="1:39" ht="20.25" customHeight="1" x14ac:dyDescent="0.25">
      <c r="A82" s="65"/>
      <c r="B82" s="111" t="str">
        <f>VLOOKUP(B79,ESPECIFICACIONES[],1,FALSE)</f>
        <v>Agua para Inyección ABD</v>
      </c>
      <c r="C82" s="112"/>
      <c r="D82" s="113"/>
      <c r="E82" s="65"/>
      <c r="F82" s="65"/>
      <c r="G82" s="65"/>
      <c r="H82" s="65"/>
      <c r="I82" s="65" t="s">
        <v>8</v>
      </c>
      <c r="J82" s="114"/>
      <c r="K82" s="115"/>
      <c r="L82" s="114"/>
      <c r="M82" s="115"/>
      <c r="N82" s="65"/>
      <c r="O82" s="65"/>
      <c r="P82" s="116"/>
      <c r="Q82" s="117"/>
      <c r="R82" s="116"/>
      <c r="S82" s="117"/>
      <c r="T82" s="116"/>
      <c r="U82" s="117"/>
      <c r="V82" s="116"/>
      <c r="W82" s="117"/>
      <c r="X82" s="116"/>
      <c r="Y82" s="117"/>
      <c r="Z82" s="116"/>
      <c r="AA82" s="117"/>
      <c r="AB82" s="116"/>
      <c r="AC82" s="117"/>
      <c r="AD82" s="116"/>
      <c r="AE82" s="117"/>
      <c r="AF82" s="116"/>
      <c r="AG82" s="117"/>
      <c r="AH82" s="65"/>
      <c r="AI82" s="65"/>
      <c r="AJ82" s="65"/>
      <c r="AK82" s="71"/>
      <c r="AL82" s="65"/>
      <c r="AM82" s="65"/>
    </row>
    <row r="83" spans="1:39" ht="20.25" customHeight="1" x14ac:dyDescent="0.25">
      <c r="A83" s="65"/>
      <c r="B83" s="111" t="str">
        <f>VLOOKUP(B80,ESPECIFICACIONES[],1,FALSE)</f>
        <v>Agua para Inyección ABD</v>
      </c>
      <c r="C83" s="112"/>
      <c r="D83" s="113"/>
      <c r="E83" s="65"/>
      <c r="F83" s="65"/>
      <c r="G83" s="65"/>
      <c r="H83" s="65"/>
      <c r="I83" s="65" t="s">
        <v>8</v>
      </c>
      <c r="J83" s="114"/>
      <c r="K83" s="115"/>
      <c r="L83" s="114"/>
      <c r="M83" s="115"/>
      <c r="N83" s="65"/>
      <c r="O83" s="65"/>
      <c r="P83" s="116"/>
      <c r="Q83" s="117"/>
      <c r="R83" s="116"/>
      <c r="S83" s="117"/>
      <c r="T83" s="116"/>
      <c r="U83" s="117"/>
      <c r="V83" s="116"/>
      <c r="W83" s="117"/>
      <c r="X83" s="116"/>
      <c r="Y83" s="117"/>
      <c r="Z83" s="116"/>
      <c r="AA83" s="117"/>
      <c r="AB83" s="116"/>
      <c r="AC83" s="117"/>
      <c r="AD83" s="116"/>
      <c r="AE83" s="117"/>
      <c r="AF83" s="116"/>
      <c r="AG83" s="117"/>
      <c r="AH83" s="65"/>
      <c r="AI83" s="65"/>
      <c r="AJ83" s="65"/>
      <c r="AK83" s="71"/>
      <c r="AL83" s="65"/>
      <c r="AM83" s="65"/>
    </row>
    <row r="84" spans="1:39" ht="20.25" customHeight="1" x14ac:dyDescent="0.25">
      <c r="A84" s="65"/>
      <c r="B84" s="111" t="str">
        <f>VLOOKUP(B81,ESPECIFICACIONES[],1,FALSE)</f>
        <v>Agua para Inyección ABD</v>
      </c>
      <c r="C84" s="112"/>
      <c r="D84" s="113"/>
      <c r="E84" s="65"/>
      <c r="F84" s="65"/>
      <c r="G84" s="65"/>
      <c r="H84" s="65"/>
      <c r="I84" s="65" t="s">
        <v>8</v>
      </c>
      <c r="J84" s="114"/>
      <c r="K84" s="115"/>
      <c r="L84" s="114"/>
      <c r="M84" s="115"/>
      <c r="N84" s="65"/>
      <c r="O84" s="65"/>
      <c r="P84" s="116"/>
      <c r="Q84" s="117"/>
      <c r="R84" s="116"/>
      <c r="S84" s="117"/>
      <c r="T84" s="116"/>
      <c r="U84" s="117"/>
      <c r="V84" s="116"/>
      <c r="W84" s="117"/>
      <c r="X84" s="116"/>
      <c r="Y84" s="117"/>
      <c r="Z84" s="116"/>
      <c r="AA84" s="117"/>
      <c r="AB84" s="116"/>
      <c r="AC84" s="117"/>
      <c r="AD84" s="116"/>
      <c r="AE84" s="117"/>
      <c r="AF84" s="116"/>
      <c r="AG84" s="117"/>
      <c r="AH84" s="65"/>
      <c r="AI84" s="65"/>
      <c r="AJ84" s="65"/>
      <c r="AK84" s="71"/>
      <c r="AL84" s="65"/>
      <c r="AM84" s="65"/>
    </row>
    <row r="85" spans="1:39" ht="20.25" customHeight="1" x14ac:dyDescent="0.25">
      <c r="A85" s="65"/>
      <c r="B85" s="111" t="str">
        <f>VLOOKUP(B82,ESPECIFICACIONES[],1,FALSE)</f>
        <v>Agua para Inyección ABD</v>
      </c>
      <c r="C85" s="112"/>
      <c r="D85" s="113"/>
      <c r="E85" s="65"/>
      <c r="F85" s="65"/>
      <c r="G85" s="65"/>
      <c r="H85" s="65"/>
      <c r="I85" s="65" t="s">
        <v>8</v>
      </c>
      <c r="J85" s="114"/>
      <c r="K85" s="115"/>
      <c r="L85" s="114"/>
      <c r="M85" s="115"/>
      <c r="N85" s="65"/>
      <c r="O85" s="65"/>
      <c r="P85" s="116"/>
      <c r="Q85" s="117"/>
      <c r="R85" s="116"/>
      <c r="S85" s="117"/>
      <c r="T85" s="116"/>
      <c r="U85" s="117"/>
      <c r="V85" s="116"/>
      <c r="W85" s="117"/>
      <c r="X85" s="116"/>
      <c r="Y85" s="117"/>
      <c r="Z85" s="116"/>
      <c r="AA85" s="117"/>
      <c r="AB85" s="116"/>
      <c r="AC85" s="117"/>
      <c r="AD85" s="116"/>
      <c r="AE85" s="117"/>
      <c r="AF85" s="116"/>
      <c r="AG85" s="117"/>
      <c r="AH85" s="65"/>
      <c r="AI85" s="65"/>
      <c r="AJ85" s="65"/>
      <c r="AK85" s="71"/>
      <c r="AL85" s="65"/>
      <c r="AM85" s="65"/>
    </row>
    <row r="86" spans="1:39" ht="20.25" customHeight="1" x14ac:dyDescent="0.25">
      <c r="A86" s="65"/>
      <c r="B86" s="111" t="str">
        <f>VLOOKUP(B83,ESPECIFICACIONES[],1,FALSE)</f>
        <v>Agua para Inyección ABD</v>
      </c>
      <c r="C86" s="112"/>
      <c r="D86" s="113"/>
      <c r="E86" s="65"/>
      <c r="F86" s="65"/>
      <c r="G86" s="65"/>
      <c r="H86" s="65"/>
      <c r="I86" s="65" t="s">
        <v>8</v>
      </c>
      <c r="J86" s="114"/>
      <c r="K86" s="115"/>
      <c r="L86" s="114"/>
      <c r="M86" s="115"/>
      <c r="N86" s="65"/>
      <c r="O86" s="65"/>
      <c r="P86" s="116"/>
      <c r="Q86" s="117"/>
      <c r="R86" s="116"/>
      <c r="S86" s="117"/>
      <c r="T86" s="116"/>
      <c r="U86" s="117"/>
      <c r="V86" s="116"/>
      <c r="W86" s="117"/>
      <c r="X86" s="116"/>
      <c r="Y86" s="117"/>
      <c r="Z86" s="116"/>
      <c r="AA86" s="117"/>
      <c r="AB86" s="116"/>
      <c r="AC86" s="117"/>
      <c r="AD86" s="116"/>
      <c r="AE86" s="117"/>
      <c r="AF86" s="116"/>
      <c r="AG86" s="117"/>
      <c r="AH86" s="65"/>
      <c r="AI86" s="65"/>
      <c r="AJ86" s="65"/>
      <c r="AK86" s="71"/>
      <c r="AL86" s="65"/>
      <c r="AM86" s="65"/>
    </row>
    <row r="87" spans="1:39" ht="20.25" customHeight="1" x14ac:dyDescent="0.25">
      <c r="A87" s="65"/>
      <c r="B87" s="111" t="str">
        <f>VLOOKUP(B84,ESPECIFICACIONES[],1,FALSE)</f>
        <v>Agua para Inyección ABD</v>
      </c>
      <c r="C87" s="112"/>
      <c r="D87" s="113"/>
      <c r="E87" s="65"/>
      <c r="F87" s="65"/>
      <c r="G87" s="65"/>
      <c r="H87" s="65"/>
      <c r="I87" s="65" t="s">
        <v>8</v>
      </c>
      <c r="J87" s="114"/>
      <c r="K87" s="115"/>
      <c r="L87" s="114"/>
      <c r="M87" s="115"/>
      <c r="N87" s="65"/>
      <c r="O87" s="65"/>
      <c r="P87" s="116"/>
      <c r="Q87" s="117"/>
      <c r="R87" s="116"/>
      <c r="S87" s="117"/>
      <c r="T87" s="116"/>
      <c r="U87" s="117"/>
      <c r="V87" s="116"/>
      <c r="W87" s="117"/>
      <c r="X87" s="116"/>
      <c r="Y87" s="117"/>
      <c r="Z87" s="116"/>
      <c r="AA87" s="117"/>
      <c r="AB87" s="116"/>
      <c r="AC87" s="117"/>
      <c r="AD87" s="116"/>
      <c r="AE87" s="117"/>
      <c r="AF87" s="116"/>
      <c r="AG87" s="117"/>
      <c r="AH87" s="65"/>
      <c r="AI87" s="65"/>
      <c r="AJ87" s="65"/>
      <c r="AK87" s="71"/>
      <c r="AL87" s="65"/>
      <c r="AM87" s="65"/>
    </row>
    <row r="88" spans="1:39" ht="20.25" customHeight="1" x14ac:dyDescent="0.25">
      <c r="A88" s="65"/>
      <c r="B88" s="111" t="str">
        <f>VLOOKUP(B85,ESPECIFICACIONES[],1,FALSE)</f>
        <v>Agua para Inyección ABD</v>
      </c>
      <c r="C88" s="112"/>
      <c r="D88" s="113"/>
      <c r="E88" s="65"/>
      <c r="F88" s="65"/>
      <c r="G88" s="65"/>
      <c r="H88" s="65"/>
      <c r="I88" s="65" t="s">
        <v>8</v>
      </c>
      <c r="J88" s="114"/>
      <c r="K88" s="115"/>
      <c r="L88" s="114"/>
      <c r="M88" s="115"/>
      <c r="N88" s="65"/>
      <c r="O88" s="65"/>
      <c r="P88" s="116"/>
      <c r="Q88" s="117"/>
      <c r="R88" s="116"/>
      <c r="S88" s="117"/>
      <c r="T88" s="116"/>
      <c r="U88" s="117"/>
      <c r="V88" s="116"/>
      <c r="W88" s="117"/>
      <c r="X88" s="116"/>
      <c r="Y88" s="117"/>
      <c r="Z88" s="116"/>
      <c r="AA88" s="117"/>
      <c r="AB88" s="116"/>
      <c r="AC88" s="117"/>
      <c r="AD88" s="116"/>
      <c r="AE88" s="117"/>
      <c r="AF88" s="116"/>
      <c r="AG88" s="117"/>
      <c r="AH88" s="65"/>
      <c r="AI88" s="65"/>
      <c r="AJ88" s="65"/>
      <c r="AK88" s="71"/>
      <c r="AL88" s="65"/>
      <c r="AM88" s="65"/>
    </row>
    <row r="89" spans="1:39" ht="20.25" customHeight="1" x14ac:dyDescent="0.25">
      <c r="A89" s="65"/>
      <c r="B89" s="111" t="str">
        <f>VLOOKUP(B86,ESPECIFICACIONES[],1,FALSE)</f>
        <v>Agua para Inyección ABD</v>
      </c>
      <c r="C89" s="112"/>
      <c r="D89" s="113"/>
      <c r="E89" s="65"/>
      <c r="F89" s="65"/>
      <c r="G89" s="65"/>
      <c r="H89" s="65"/>
      <c r="I89" s="65" t="s">
        <v>8</v>
      </c>
      <c r="J89" s="114"/>
      <c r="K89" s="115"/>
      <c r="L89" s="114"/>
      <c r="M89" s="115"/>
      <c r="N89" s="65"/>
      <c r="O89" s="65"/>
      <c r="P89" s="116"/>
      <c r="Q89" s="117"/>
      <c r="R89" s="116"/>
      <c r="S89" s="117"/>
      <c r="T89" s="116"/>
      <c r="U89" s="117"/>
      <c r="V89" s="116"/>
      <c r="W89" s="117"/>
      <c r="X89" s="116"/>
      <c r="Y89" s="117"/>
      <c r="Z89" s="116"/>
      <c r="AA89" s="117"/>
      <c r="AB89" s="116"/>
      <c r="AC89" s="117"/>
      <c r="AD89" s="116"/>
      <c r="AE89" s="117"/>
      <c r="AF89" s="116"/>
      <c r="AG89" s="117"/>
      <c r="AH89" s="65"/>
      <c r="AI89" s="65"/>
      <c r="AJ89" s="65"/>
      <c r="AK89" s="71"/>
      <c r="AL89" s="65"/>
      <c r="AM89" s="65"/>
    </row>
    <row r="90" spans="1:39" ht="20.25" customHeight="1" x14ac:dyDescent="0.25">
      <c r="A90" s="65"/>
      <c r="B90" s="111" t="str">
        <f>VLOOKUP(B87,ESPECIFICACIONES[],1,FALSE)</f>
        <v>Agua para Inyección ABD</v>
      </c>
      <c r="C90" s="112"/>
      <c r="D90" s="113"/>
      <c r="E90" s="65"/>
      <c r="F90" s="65"/>
      <c r="G90" s="65"/>
      <c r="H90" s="65"/>
      <c r="I90" s="65" t="s">
        <v>8</v>
      </c>
      <c r="J90" s="114"/>
      <c r="K90" s="115"/>
      <c r="L90" s="114"/>
      <c r="M90" s="115"/>
      <c r="N90" s="65"/>
      <c r="O90" s="65"/>
      <c r="P90" s="116"/>
      <c r="Q90" s="117"/>
      <c r="R90" s="116"/>
      <c r="S90" s="117"/>
      <c r="T90" s="116"/>
      <c r="U90" s="117"/>
      <c r="V90" s="116"/>
      <c r="W90" s="117"/>
      <c r="X90" s="116"/>
      <c r="Y90" s="117"/>
      <c r="Z90" s="116"/>
      <c r="AA90" s="117"/>
      <c r="AB90" s="116"/>
      <c r="AC90" s="117"/>
      <c r="AD90" s="116"/>
      <c r="AE90" s="117"/>
      <c r="AF90" s="116"/>
      <c r="AG90" s="117"/>
      <c r="AH90" s="65"/>
      <c r="AI90" s="65"/>
      <c r="AJ90" s="65"/>
      <c r="AK90" s="71"/>
      <c r="AL90" s="65"/>
      <c r="AM90" s="65"/>
    </row>
    <row r="91" spans="1:39" ht="20.25" customHeight="1" x14ac:dyDescent="0.25">
      <c r="A91" s="65"/>
      <c r="B91" s="111" t="str">
        <f>VLOOKUP(B88,ESPECIFICACIONES[],1,FALSE)</f>
        <v>Agua para Inyección ABD</v>
      </c>
      <c r="C91" s="112"/>
      <c r="D91" s="113"/>
      <c r="E91" s="65"/>
      <c r="F91" s="65"/>
      <c r="G91" s="65"/>
      <c r="H91" s="65"/>
      <c r="I91" s="65" t="s">
        <v>8</v>
      </c>
      <c r="J91" s="114"/>
      <c r="K91" s="115"/>
      <c r="L91" s="114"/>
      <c r="M91" s="115"/>
      <c r="N91" s="65"/>
      <c r="O91" s="65"/>
      <c r="P91" s="116"/>
      <c r="Q91" s="117"/>
      <c r="R91" s="116"/>
      <c r="S91" s="117"/>
      <c r="T91" s="116"/>
      <c r="U91" s="117"/>
      <c r="V91" s="116"/>
      <c r="W91" s="117"/>
      <c r="X91" s="116"/>
      <c r="Y91" s="117"/>
      <c r="Z91" s="116"/>
      <c r="AA91" s="117"/>
      <c r="AB91" s="116"/>
      <c r="AC91" s="117"/>
      <c r="AD91" s="116"/>
      <c r="AE91" s="117"/>
      <c r="AF91" s="116"/>
      <c r="AG91" s="117"/>
      <c r="AH91" s="65"/>
      <c r="AI91" s="65"/>
      <c r="AJ91" s="65"/>
      <c r="AK91" s="71"/>
      <c r="AL91" s="65"/>
      <c r="AM91" s="65"/>
    </row>
    <row r="92" spans="1:39" ht="20.25" customHeight="1" x14ac:dyDescent="0.25">
      <c r="A92" s="65"/>
      <c r="B92" s="111" t="str">
        <f>VLOOKUP(B89,ESPECIFICACIONES[],1,FALSE)</f>
        <v>Agua para Inyección ABD</v>
      </c>
      <c r="C92" s="112"/>
      <c r="D92" s="113"/>
      <c r="E92" s="65"/>
      <c r="F92" s="65"/>
      <c r="G92" s="65"/>
      <c r="H92" s="65"/>
      <c r="I92" s="65" t="s">
        <v>8</v>
      </c>
      <c r="J92" s="114"/>
      <c r="K92" s="115"/>
      <c r="L92" s="114"/>
      <c r="M92" s="115"/>
      <c r="N92" s="65"/>
      <c r="O92" s="65"/>
      <c r="P92" s="116"/>
      <c r="Q92" s="117"/>
      <c r="R92" s="116"/>
      <c r="S92" s="117"/>
      <c r="T92" s="116"/>
      <c r="U92" s="117"/>
      <c r="V92" s="116"/>
      <c r="W92" s="117"/>
      <c r="X92" s="116"/>
      <c r="Y92" s="117"/>
      <c r="Z92" s="116"/>
      <c r="AA92" s="117"/>
      <c r="AB92" s="116"/>
      <c r="AC92" s="117"/>
      <c r="AD92" s="116"/>
      <c r="AE92" s="117"/>
      <c r="AF92" s="116"/>
      <c r="AG92" s="117"/>
      <c r="AH92" s="65"/>
      <c r="AI92" s="65"/>
      <c r="AJ92" s="65"/>
      <c r="AK92" s="71"/>
      <c r="AL92" s="65"/>
      <c r="AM92" s="65"/>
    </row>
    <row r="93" spans="1:39" ht="20.25" customHeight="1" x14ac:dyDescent="0.25">
      <c r="A93" s="65"/>
      <c r="B93" s="111" t="str">
        <f>VLOOKUP(B90,ESPECIFICACIONES[],1,FALSE)</f>
        <v>Agua para Inyección ABD</v>
      </c>
      <c r="C93" s="112"/>
      <c r="D93" s="113"/>
      <c r="E93" s="65"/>
      <c r="F93" s="65"/>
      <c r="G93" s="65"/>
      <c r="H93" s="65"/>
      <c r="I93" s="65" t="s">
        <v>8</v>
      </c>
      <c r="J93" s="114"/>
      <c r="K93" s="115"/>
      <c r="L93" s="114"/>
      <c r="M93" s="115"/>
      <c r="N93" s="65"/>
      <c r="O93" s="65"/>
      <c r="P93" s="116"/>
      <c r="Q93" s="117"/>
      <c r="R93" s="116"/>
      <c r="S93" s="117"/>
      <c r="T93" s="116"/>
      <c r="U93" s="117"/>
      <c r="V93" s="116"/>
      <c r="W93" s="117"/>
      <c r="X93" s="116"/>
      <c r="Y93" s="117"/>
      <c r="Z93" s="116"/>
      <c r="AA93" s="117"/>
      <c r="AB93" s="116"/>
      <c r="AC93" s="117"/>
      <c r="AD93" s="116"/>
      <c r="AE93" s="117"/>
      <c r="AF93" s="116"/>
      <c r="AG93" s="117"/>
      <c r="AH93" s="65"/>
      <c r="AI93" s="65"/>
      <c r="AJ93" s="65"/>
      <c r="AK93" s="71"/>
      <c r="AL93" s="65"/>
      <c r="AM93" s="65"/>
    </row>
    <row r="94" spans="1:39" ht="20.25" customHeight="1" x14ac:dyDescent="0.25">
      <c r="A94" s="65"/>
      <c r="B94" s="111" t="str">
        <f>VLOOKUP(B91,ESPECIFICACIONES[],1,FALSE)</f>
        <v>Agua para Inyección ABD</v>
      </c>
      <c r="C94" s="112"/>
      <c r="D94" s="113"/>
      <c r="E94" s="65"/>
      <c r="F94" s="65"/>
      <c r="G94" s="65"/>
      <c r="H94" s="65"/>
      <c r="I94" s="65" t="s">
        <v>8</v>
      </c>
      <c r="J94" s="114"/>
      <c r="K94" s="115"/>
      <c r="L94" s="114"/>
      <c r="M94" s="115"/>
      <c r="N94" s="65"/>
      <c r="O94" s="65"/>
      <c r="P94" s="116"/>
      <c r="Q94" s="117"/>
      <c r="R94" s="116"/>
      <c r="S94" s="117"/>
      <c r="T94" s="116"/>
      <c r="U94" s="117"/>
      <c r="V94" s="116"/>
      <c r="W94" s="117"/>
      <c r="X94" s="116"/>
      <c r="Y94" s="117"/>
      <c r="Z94" s="116"/>
      <c r="AA94" s="117"/>
      <c r="AB94" s="116"/>
      <c r="AC94" s="117"/>
      <c r="AD94" s="116"/>
      <c r="AE94" s="117"/>
      <c r="AF94" s="116"/>
      <c r="AG94" s="117"/>
      <c r="AH94" s="65"/>
      <c r="AI94" s="65"/>
      <c r="AJ94" s="65"/>
      <c r="AK94" s="71"/>
      <c r="AL94" s="65"/>
      <c r="AM94" s="65"/>
    </row>
    <row r="95" spans="1:39" ht="20.25" customHeight="1" x14ac:dyDescent="0.25">
      <c r="A95" s="65"/>
      <c r="B95" s="111" t="str">
        <f>VLOOKUP(B92,ESPECIFICACIONES[],1,FALSE)</f>
        <v>Agua para Inyección ABD</v>
      </c>
      <c r="C95" s="112"/>
      <c r="D95" s="113"/>
      <c r="E95" s="65"/>
      <c r="F95" s="65"/>
      <c r="G95" s="65"/>
      <c r="H95" s="65"/>
      <c r="I95" s="65" t="s">
        <v>8</v>
      </c>
      <c r="J95" s="114"/>
      <c r="K95" s="115"/>
      <c r="L95" s="114"/>
      <c r="M95" s="115"/>
      <c r="N95" s="65"/>
      <c r="O95" s="65"/>
      <c r="P95" s="116"/>
      <c r="Q95" s="117"/>
      <c r="R95" s="116"/>
      <c r="S95" s="117"/>
      <c r="T95" s="116"/>
      <c r="U95" s="117"/>
      <c r="V95" s="116"/>
      <c r="W95" s="117"/>
      <c r="X95" s="116"/>
      <c r="Y95" s="117"/>
      <c r="Z95" s="116"/>
      <c r="AA95" s="117"/>
      <c r="AB95" s="116"/>
      <c r="AC95" s="117"/>
      <c r="AD95" s="116"/>
      <c r="AE95" s="117"/>
      <c r="AF95" s="116"/>
      <c r="AG95" s="117"/>
      <c r="AH95" s="65"/>
      <c r="AI95" s="65"/>
      <c r="AJ95" s="65"/>
      <c r="AK95" s="71"/>
      <c r="AL95" s="65"/>
      <c r="AM95" s="65"/>
    </row>
    <row r="96" spans="1:39" ht="20.25" customHeight="1" x14ac:dyDescent="0.25">
      <c r="A96" s="65"/>
      <c r="B96" s="111" t="str">
        <f>VLOOKUP(B93,ESPECIFICACIONES[],1,FALSE)</f>
        <v>Agua para Inyección ABD</v>
      </c>
      <c r="C96" s="112"/>
      <c r="D96" s="113"/>
      <c r="E96" s="65"/>
      <c r="F96" s="65"/>
      <c r="G96" s="65"/>
      <c r="H96" s="65"/>
      <c r="I96" s="65" t="s">
        <v>8</v>
      </c>
      <c r="J96" s="114"/>
      <c r="K96" s="115"/>
      <c r="L96" s="114"/>
      <c r="M96" s="115"/>
      <c r="N96" s="65"/>
      <c r="O96" s="65"/>
      <c r="P96" s="116"/>
      <c r="Q96" s="117"/>
      <c r="R96" s="116"/>
      <c r="S96" s="117"/>
      <c r="T96" s="116"/>
      <c r="U96" s="117"/>
      <c r="V96" s="116"/>
      <c r="W96" s="117"/>
      <c r="X96" s="116"/>
      <c r="Y96" s="117"/>
      <c r="Z96" s="116"/>
      <c r="AA96" s="117"/>
      <c r="AB96" s="116"/>
      <c r="AC96" s="117"/>
      <c r="AD96" s="116"/>
      <c r="AE96" s="117"/>
      <c r="AF96" s="116"/>
      <c r="AG96" s="117"/>
      <c r="AH96" s="65"/>
      <c r="AI96" s="65"/>
      <c r="AJ96" s="65"/>
      <c r="AK96" s="71"/>
      <c r="AL96" s="65"/>
      <c r="AM96" s="65"/>
    </row>
    <row r="97" spans="1:39" ht="20.25" customHeight="1" x14ac:dyDescent="0.25">
      <c r="A97" s="65"/>
      <c r="B97" s="111" t="str">
        <f>VLOOKUP(B94,ESPECIFICACIONES[],1,FALSE)</f>
        <v>Agua para Inyección ABD</v>
      </c>
      <c r="C97" s="112"/>
      <c r="D97" s="113"/>
      <c r="E97" s="65"/>
      <c r="F97" s="65"/>
      <c r="G97" s="65"/>
      <c r="H97" s="65"/>
      <c r="I97" s="65" t="s">
        <v>8</v>
      </c>
      <c r="J97" s="114"/>
      <c r="K97" s="115"/>
      <c r="L97" s="114"/>
      <c r="M97" s="115"/>
      <c r="N97" s="65"/>
      <c r="O97" s="65"/>
      <c r="P97" s="116"/>
      <c r="Q97" s="117"/>
      <c r="R97" s="116"/>
      <c r="S97" s="117"/>
      <c r="T97" s="116"/>
      <c r="U97" s="117"/>
      <c r="V97" s="116"/>
      <c r="W97" s="117"/>
      <c r="X97" s="116"/>
      <c r="Y97" s="117"/>
      <c r="Z97" s="116"/>
      <c r="AA97" s="117"/>
      <c r="AB97" s="116"/>
      <c r="AC97" s="117"/>
      <c r="AD97" s="116"/>
      <c r="AE97" s="117"/>
      <c r="AF97" s="116"/>
      <c r="AG97" s="117"/>
      <c r="AH97" s="65"/>
      <c r="AI97" s="65"/>
      <c r="AJ97" s="65"/>
      <c r="AK97" s="71"/>
      <c r="AL97" s="65"/>
      <c r="AM97" s="65"/>
    </row>
    <row r="98" spans="1:39" ht="20.25" customHeight="1" x14ac:dyDescent="0.25">
      <c r="A98" s="65"/>
      <c r="B98" s="111" t="str">
        <f>VLOOKUP(B95,ESPECIFICACIONES[],1,FALSE)</f>
        <v>Agua para Inyección ABD</v>
      </c>
      <c r="C98" s="112"/>
      <c r="D98" s="113"/>
      <c r="E98" s="65"/>
      <c r="F98" s="65"/>
      <c r="G98" s="65"/>
      <c r="H98" s="65"/>
      <c r="I98" s="65" t="s">
        <v>8</v>
      </c>
      <c r="J98" s="114"/>
      <c r="K98" s="115"/>
      <c r="L98" s="114"/>
      <c r="M98" s="115"/>
      <c r="N98" s="65"/>
      <c r="O98" s="65"/>
      <c r="P98" s="116"/>
      <c r="Q98" s="117"/>
      <c r="R98" s="116"/>
      <c r="S98" s="117"/>
      <c r="T98" s="116"/>
      <c r="U98" s="117"/>
      <c r="V98" s="116"/>
      <c r="W98" s="117"/>
      <c r="X98" s="116"/>
      <c r="Y98" s="117"/>
      <c r="Z98" s="116"/>
      <c r="AA98" s="117"/>
      <c r="AB98" s="116"/>
      <c r="AC98" s="117"/>
      <c r="AD98" s="116"/>
      <c r="AE98" s="117"/>
      <c r="AF98" s="116"/>
      <c r="AG98" s="117"/>
      <c r="AH98" s="65"/>
      <c r="AI98" s="65"/>
      <c r="AJ98" s="65"/>
      <c r="AK98" s="71"/>
      <c r="AL98" s="65"/>
      <c r="AM98" s="65"/>
    </row>
    <row r="99" spans="1:39" ht="20.25" customHeight="1" x14ac:dyDescent="0.25">
      <c r="A99" s="65"/>
      <c r="B99" s="111" t="str">
        <f>VLOOKUP(B96,ESPECIFICACIONES[],1,FALSE)</f>
        <v>Agua para Inyección ABD</v>
      </c>
      <c r="C99" s="112"/>
      <c r="D99" s="113"/>
      <c r="E99" s="65"/>
      <c r="F99" s="65"/>
      <c r="G99" s="65"/>
      <c r="H99" s="65"/>
      <c r="I99" s="65" t="s">
        <v>8</v>
      </c>
      <c r="J99" s="114"/>
      <c r="K99" s="115"/>
      <c r="L99" s="114"/>
      <c r="M99" s="115"/>
      <c r="N99" s="65"/>
      <c r="O99" s="65"/>
      <c r="P99" s="116"/>
      <c r="Q99" s="117"/>
      <c r="R99" s="116"/>
      <c r="S99" s="117"/>
      <c r="T99" s="116"/>
      <c r="U99" s="117"/>
      <c r="V99" s="116"/>
      <c r="W99" s="117"/>
      <c r="X99" s="116"/>
      <c r="Y99" s="117"/>
      <c r="Z99" s="116"/>
      <c r="AA99" s="117"/>
      <c r="AB99" s="116"/>
      <c r="AC99" s="117"/>
      <c r="AD99" s="116"/>
      <c r="AE99" s="117"/>
      <c r="AF99" s="116"/>
      <c r="AG99" s="117"/>
      <c r="AH99" s="65"/>
      <c r="AI99" s="65"/>
      <c r="AJ99" s="65"/>
      <c r="AK99" s="71"/>
      <c r="AL99" s="65"/>
      <c r="AM99" s="65"/>
    </row>
    <row r="100" spans="1:39" ht="20.25" customHeight="1" x14ac:dyDescent="0.25">
      <c r="A100" s="65"/>
      <c r="B100" s="111" t="str">
        <f>VLOOKUP(B97,ESPECIFICACIONES[],1,FALSE)</f>
        <v>Agua para Inyección ABD</v>
      </c>
      <c r="C100" s="112"/>
      <c r="D100" s="113"/>
      <c r="E100" s="65"/>
      <c r="F100" s="65"/>
      <c r="G100" s="65"/>
      <c r="H100" s="65"/>
      <c r="I100" s="65" t="s">
        <v>8</v>
      </c>
      <c r="J100" s="114"/>
      <c r="K100" s="115"/>
      <c r="L100" s="114"/>
      <c r="M100" s="115"/>
      <c r="N100" s="65"/>
      <c r="O100" s="65"/>
      <c r="P100" s="116"/>
      <c r="Q100" s="117"/>
      <c r="R100" s="116"/>
      <c r="S100" s="117"/>
      <c r="T100" s="116"/>
      <c r="U100" s="117"/>
      <c r="V100" s="116"/>
      <c r="W100" s="117"/>
      <c r="X100" s="116"/>
      <c r="Y100" s="117"/>
      <c r="Z100" s="116"/>
      <c r="AA100" s="117"/>
      <c r="AB100" s="116"/>
      <c r="AC100" s="117"/>
      <c r="AD100" s="116"/>
      <c r="AE100" s="117"/>
      <c r="AF100" s="116"/>
      <c r="AG100" s="117"/>
      <c r="AH100" s="65"/>
      <c r="AI100" s="65"/>
      <c r="AJ100" s="65"/>
      <c r="AK100" s="71"/>
      <c r="AL100" s="65"/>
      <c r="AM100" s="65"/>
    </row>
    <row r="101" spans="1:39" ht="20.25" customHeight="1" x14ac:dyDescent="0.25">
      <c r="A101" s="65"/>
      <c r="B101" s="111" t="str">
        <f>VLOOKUP(B98,ESPECIFICACIONES[],1,FALSE)</f>
        <v>Agua para Inyección ABD</v>
      </c>
      <c r="C101" s="112"/>
      <c r="D101" s="113"/>
      <c r="E101" s="65"/>
      <c r="F101" s="65"/>
      <c r="G101" s="65"/>
      <c r="H101" s="65"/>
      <c r="I101" s="65" t="s">
        <v>8</v>
      </c>
      <c r="J101" s="114"/>
      <c r="K101" s="115"/>
      <c r="L101" s="114"/>
      <c r="M101" s="115"/>
      <c r="N101" s="65"/>
      <c r="O101" s="65"/>
      <c r="P101" s="116"/>
      <c r="Q101" s="117"/>
      <c r="R101" s="116"/>
      <c r="S101" s="117"/>
      <c r="T101" s="116"/>
      <c r="U101" s="117"/>
      <c r="V101" s="116"/>
      <c r="W101" s="117"/>
      <c r="X101" s="116"/>
      <c r="Y101" s="117"/>
      <c r="Z101" s="116"/>
      <c r="AA101" s="117"/>
      <c r="AB101" s="116"/>
      <c r="AC101" s="117"/>
      <c r="AD101" s="116"/>
      <c r="AE101" s="117"/>
      <c r="AF101" s="116"/>
      <c r="AG101" s="117"/>
      <c r="AH101" s="65"/>
      <c r="AI101" s="65"/>
      <c r="AJ101" s="65"/>
      <c r="AK101" s="71"/>
      <c r="AL101" s="65"/>
      <c r="AM101" s="65"/>
    </row>
    <row r="102" spans="1:39" ht="20.25" customHeight="1" x14ac:dyDescent="0.25">
      <c r="A102" s="65"/>
      <c r="B102" s="111" t="str">
        <f>VLOOKUP(B99,ESPECIFICACIONES[],1,FALSE)</f>
        <v>Agua para Inyección ABD</v>
      </c>
      <c r="C102" s="112"/>
      <c r="D102" s="113"/>
      <c r="E102" s="65"/>
      <c r="F102" s="65"/>
      <c r="G102" s="65"/>
      <c r="H102" s="65"/>
      <c r="I102" s="65" t="s">
        <v>8</v>
      </c>
      <c r="J102" s="114"/>
      <c r="K102" s="115"/>
      <c r="L102" s="114"/>
      <c r="M102" s="115"/>
      <c r="N102" s="65"/>
      <c r="O102" s="65"/>
      <c r="P102" s="116"/>
      <c r="Q102" s="117"/>
      <c r="R102" s="116"/>
      <c r="S102" s="117"/>
      <c r="T102" s="116"/>
      <c r="U102" s="117"/>
      <c r="V102" s="116"/>
      <c r="W102" s="117"/>
      <c r="X102" s="116"/>
      <c r="Y102" s="117"/>
      <c r="Z102" s="116"/>
      <c r="AA102" s="117"/>
      <c r="AB102" s="116"/>
      <c r="AC102" s="117"/>
      <c r="AD102" s="116"/>
      <c r="AE102" s="117"/>
      <c r="AF102" s="116"/>
      <c r="AG102" s="117"/>
      <c r="AH102" s="65"/>
      <c r="AI102" s="65"/>
      <c r="AJ102" s="65"/>
      <c r="AK102" s="71"/>
      <c r="AL102" s="65"/>
      <c r="AM102" s="65"/>
    </row>
    <row r="103" spans="1:39" ht="20.25" customHeight="1" x14ac:dyDescent="0.25">
      <c r="A103" s="65"/>
      <c r="B103" s="111" t="str">
        <f>VLOOKUP(B100,ESPECIFICACIONES[],1,FALSE)</f>
        <v>Agua para Inyección ABD</v>
      </c>
      <c r="C103" s="112"/>
      <c r="D103" s="113"/>
      <c r="E103" s="65"/>
      <c r="F103" s="65"/>
      <c r="G103" s="65"/>
      <c r="H103" s="65"/>
      <c r="I103" s="65" t="s">
        <v>8</v>
      </c>
      <c r="J103" s="114"/>
      <c r="K103" s="115"/>
      <c r="L103" s="114"/>
      <c r="M103" s="115"/>
      <c r="N103" s="65"/>
      <c r="O103" s="65"/>
      <c r="P103" s="116"/>
      <c r="Q103" s="117"/>
      <c r="R103" s="116"/>
      <c r="S103" s="117"/>
      <c r="T103" s="116"/>
      <c r="U103" s="117"/>
      <c r="V103" s="116"/>
      <c r="W103" s="117"/>
      <c r="X103" s="116"/>
      <c r="Y103" s="117"/>
      <c r="Z103" s="116"/>
      <c r="AA103" s="117"/>
      <c r="AB103" s="116"/>
      <c r="AC103" s="117"/>
      <c r="AD103" s="116"/>
      <c r="AE103" s="117"/>
      <c r="AF103" s="116"/>
      <c r="AG103" s="117"/>
      <c r="AH103" s="65"/>
      <c r="AI103" s="65"/>
      <c r="AJ103" s="65"/>
      <c r="AK103" s="71"/>
      <c r="AL103" s="65"/>
      <c r="AM103" s="65"/>
    </row>
    <row r="104" spans="1:39" ht="20.25" customHeight="1" x14ac:dyDescent="0.25">
      <c r="A104" s="65"/>
      <c r="B104" s="111" t="str">
        <f>VLOOKUP(B101,ESPECIFICACIONES[],1,FALSE)</f>
        <v>Agua para Inyección ABD</v>
      </c>
      <c r="C104" s="112"/>
      <c r="D104" s="113"/>
      <c r="E104" s="65"/>
      <c r="F104" s="65"/>
      <c r="G104" s="65"/>
      <c r="H104" s="65"/>
      <c r="I104" s="65" t="s">
        <v>8</v>
      </c>
      <c r="J104" s="114"/>
      <c r="K104" s="115"/>
      <c r="L104" s="114"/>
      <c r="M104" s="115"/>
      <c r="N104" s="65"/>
      <c r="O104" s="65"/>
      <c r="P104" s="116"/>
      <c r="Q104" s="117"/>
      <c r="R104" s="116"/>
      <c r="S104" s="117"/>
      <c r="T104" s="116"/>
      <c r="U104" s="117"/>
      <c r="V104" s="116"/>
      <c r="W104" s="117"/>
      <c r="X104" s="116"/>
      <c r="Y104" s="117"/>
      <c r="Z104" s="116"/>
      <c r="AA104" s="117"/>
      <c r="AB104" s="116"/>
      <c r="AC104" s="117"/>
      <c r="AD104" s="116"/>
      <c r="AE104" s="117"/>
      <c r="AF104" s="116"/>
      <c r="AG104" s="117"/>
      <c r="AH104" s="65"/>
      <c r="AI104" s="65"/>
      <c r="AJ104" s="65"/>
      <c r="AK104" s="71"/>
      <c r="AL104" s="65"/>
      <c r="AM104" s="65"/>
    </row>
  </sheetData>
  <mergeCells count="1208">
    <mergeCell ref="V104:W104"/>
    <mergeCell ref="X104:Y104"/>
    <mergeCell ref="Z104:AA104"/>
    <mergeCell ref="AB104:AC104"/>
    <mergeCell ref="AD104:AE104"/>
    <mergeCell ref="AF104:AG104"/>
    <mergeCell ref="B104:D104"/>
    <mergeCell ref="J104:K104"/>
    <mergeCell ref="L104:M104"/>
    <mergeCell ref="P104:Q104"/>
    <mergeCell ref="R104:S104"/>
    <mergeCell ref="T104:U104"/>
    <mergeCell ref="V103:W103"/>
    <mergeCell ref="X103:Y103"/>
    <mergeCell ref="Z103:AA103"/>
    <mergeCell ref="AB103:AC103"/>
    <mergeCell ref="AD103:AE103"/>
    <mergeCell ref="AF103:AG103"/>
    <mergeCell ref="B103:D103"/>
    <mergeCell ref="J103:K103"/>
    <mergeCell ref="L103:M103"/>
    <mergeCell ref="P103:Q103"/>
    <mergeCell ref="R103:S103"/>
    <mergeCell ref="T103:U103"/>
    <mergeCell ref="V102:W102"/>
    <mergeCell ref="X102:Y102"/>
    <mergeCell ref="Z102:AA102"/>
    <mergeCell ref="AB102:AC102"/>
    <mergeCell ref="AD102:AE102"/>
    <mergeCell ref="AF102:AG102"/>
    <mergeCell ref="B102:D102"/>
    <mergeCell ref="J102:K102"/>
    <mergeCell ref="L102:M102"/>
    <mergeCell ref="P102:Q102"/>
    <mergeCell ref="R102:S102"/>
    <mergeCell ref="T102:U102"/>
    <mergeCell ref="V101:W101"/>
    <mergeCell ref="X101:Y101"/>
    <mergeCell ref="Z101:AA101"/>
    <mergeCell ref="AB101:AC101"/>
    <mergeCell ref="AD101:AE101"/>
    <mergeCell ref="AF101:AG101"/>
    <mergeCell ref="B101:D101"/>
    <mergeCell ref="J101:K101"/>
    <mergeCell ref="L101:M101"/>
    <mergeCell ref="P101:Q101"/>
    <mergeCell ref="R101:S101"/>
    <mergeCell ref="T101:U101"/>
    <mergeCell ref="V100:W100"/>
    <mergeCell ref="X100:Y100"/>
    <mergeCell ref="Z100:AA100"/>
    <mergeCell ref="AB100:AC100"/>
    <mergeCell ref="AD100:AE100"/>
    <mergeCell ref="AF100:AG100"/>
    <mergeCell ref="B100:D100"/>
    <mergeCell ref="J100:K100"/>
    <mergeCell ref="L100:M100"/>
    <mergeCell ref="P100:Q100"/>
    <mergeCell ref="R100:S100"/>
    <mergeCell ref="T100:U100"/>
    <mergeCell ref="V99:W99"/>
    <mergeCell ref="X99:Y99"/>
    <mergeCell ref="Z99:AA99"/>
    <mergeCell ref="AB99:AC99"/>
    <mergeCell ref="AD99:AE99"/>
    <mergeCell ref="AF99:AG99"/>
    <mergeCell ref="B99:D99"/>
    <mergeCell ref="J99:K99"/>
    <mergeCell ref="L99:M99"/>
    <mergeCell ref="P99:Q99"/>
    <mergeCell ref="R99:S99"/>
    <mergeCell ref="T99:U99"/>
    <mergeCell ref="V98:W98"/>
    <mergeCell ref="X98:Y98"/>
    <mergeCell ref="Z98:AA98"/>
    <mergeCell ref="AB98:AC98"/>
    <mergeCell ref="AD98:AE98"/>
    <mergeCell ref="AF98:AG98"/>
    <mergeCell ref="B98:D98"/>
    <mergeCell ref="J98:K98"/>
    <mergeCell ref="L98:M98"/>
    <mergeCell ref="P98:Q98"/>
    <mergeCell ref="R98:S98"/>
    <mergeCell ref="T98:U98"/>
    <mergeCell ref="V97:W97"/>
    <mergeCell ref="X97:Y97"/>
    <mergeCell ref="Z97:AA97"/>
    <mergeCell ref="AB97:AC97"/>
    <mergeCell ref="AD97:AE97"/>
    <mergeCell ref="AF97:AG97"/>
    <mergeCell ref="B97:D97"/>
    <mergeCell ref="J97:K97"/>
    <mergeCell ref="L97:M97"/>
    <mergeCell ref="P97:Q97"/>
    <mergeCell ref="R97:S97"/>
    <mergeCell ref="T97:U97"/>
    <mergeCell ref="V96:W96"/>
    <mergeCell ref="X96:Y96"/>
    <mergeCell ref="Z96:AA96"/>
    <mergeCell ref="AB96:AC96"/>
    <mergeCell ref="AD96:AE96"/>
    <mergeCell ref="AF96:AG96"/>
    <mergeCell ref="B96:D96"/>
    <mergeCell ref="J96:K96"/>
    <mergeCell ref="L96:M96"/>
    <mergeCell ref="P96:Q96"/>
    <mergeCell ref="R96:S96"/>
    <mergeCell ref="T96:U96"/>
    <mergeCell ref="V95:W95"/>
    <mergeCell ref="X95:Y95"/>
    <mergeCell ref="Z95:AA95"/>
    <mergeCell ref="AB95:AC95"/>
    <mergeCell ref="AD95:AE95"/>
    <mergeCell ref="AF95:AG95"/>
    <mergeCell ref="B95:D95"/>
    <mergeCell ref="J95:K95"/>
    <mergeCell ref="L95:M95"/>
    <mergeCell ref="P95:Q95"/>
    <mergeCell ref="R95:S95"/>
    <mergeCell ref="T95:U95"/>
    <mergeCell ref="V94:W94"/>
    <mergeCell ref="X94:Y94"/>
    <mergeCell ref="Z94:AA94"/>
    <mergeCell ref="AB94:AC94"/>
    <mergeCell ref="AD94:AE94"/>
    <mergeCell ref="AF94:AG94"/>
    <mergeCell ref="B94:D94"/>
    <mergeCell ref="J94:K94"/>
    <mergeCell ref="L94:M94"/>
    <mergeCell ref="P94:Q94"/>
    <mergeCell ref="R94:S94"/>
    <mergeCell ref="T94:U94"/>
    <mergeCell ref="V93:W93"/>
    <mergeCell ref="X93:Y93"/>
    <mergeCell ref="Z93:AA93"/>
    <mergeCell ref="AB93:AC93"/>
    <mergeCell ref="AD93:AE93"/>
    <mergeCell ref="AF93:AG93"/>
    <mergeCell ref="B93:D93"/>
    <mergeCell ref="J93:K93"/>
    <mergeCell ref="L93:M93"/>
    <mergeCell ref="P93:Q93"/>
    <mergeCell ref="R93:S93"/>
    <mergeCell ref="T93:U93"/>
    <mergeCell ref="V92:W92"/>
    <mergeCell ref="X92:Y92"/>
    <mergeCell ref="Z92:AA92"/>
    <mergeCell ref="AB92:AC92"/>
    <mergeCell ref="AD92:AE92"/>
    <mergeCell ref="AF92:AG92"/>
    <mergeCell ref="B92:D92"/>
    <mergeCell ref="J92:K92"/>
    <mergeCell ref="L92:M92"/>
    <mergeCell ref="P92:Q92"/>
    <mergeCell ref="R92:S92"/>
    <mergeCell ref="T92:U92"/>
    <mergeCell ref="V91:W91"/>
    <mergeCell ref="X91:Y91"/>
    <mergeCell ref="Z91:AA91"/>
    <mergeCell ref="AB91:AC91"/>
    <mergeCell ref="AD91:AE91"/>
    <mergeCell ref="AF91:AG91"/>
    <mergeCell ref="B91:D91"/>
    <mergeCell ref="J91:K91"/>
    <mergeCell ref="L91:M91"/>
    <mergeCell ref="P91:Q91"/>
    <mergeCell ref="R91:S91"/>
    <mergeCell ref="T91:U91"/>
    <mergeCell ref="V90:W90"/>
    <mergeCell ref="X90:Y90"/>
    <mergeCell ref="Z90:AA90"/>
    <mergeCell ref="AB90:AC90"/>
    <mergeCell ref="AD90:AE90"/>
    <mergeCell ref="AF90:AG90"/>
    <mergeCell ref="B90:D90"/>
    <mergeCell ref="J90:K90"/>
    <mergeCell ref="L90:M90"/>
    <mergeCell ref="P90:Q90"/>
    <mergeCell ref="R90:S90"/>
    <mergeCell ref="T90:U90"/>
    <mergeCell ref="V89:W89"/>
    <mergeCell ref="X89:Y89"/>
    <mergeCell ref="Z89:AA89"/>
    <mergeCell ref="AB89:AC89"/>
    <mergeCell ref="AD89:AE89"/>
    <mergeCell ref="AF89:AG89"/>
    <mergeCell ref="B89:D89"/>
    <mergeCell ref="J89:K89"/>
    <mergeCell ref="L89:M89"/>
    <mergeCell ref="P89:Q89"/>
    <mergeCell ref="R89:S89"/>
    <mergeCell ref="T89:U89"/>
    <mergeCell ref="V88:W88"/>
    <mergeCell ref="X88:Y88"/>
    <mergeCell ref="Z88:AA88"/>
    <mergeCell ref="AB88:AC88"/>
    <mergeCell ref="AD88:AE88"/>
    <mergeCell ref="AF88:AG88"/>
    <mergeCell ref="B88:D88"/>
    <mergeCell ref="J88:K88"/>
    <mergeCell ref="L88:M88"/>
    <mergeCell ref="P88:Q88"/>
    <mergeCell ref="R88:S88"/>
    <mergeCell ref="T88:U88"/>
    <mergeCell ref="V87:W87"/>
    <mergeCell ref="X87:Y87"/>
    <mergeCell ref="Z87:AA87"/>
    <mergeCell ref="AB87:AC87"/>
    <mergeCell ref="AD87:AE87"/>
    <mergeCell ref="AF87:AG87"/>
    <mergeCell ref="B87:D87"/>
    <mergeCell ref="J87:K87"/>
    <mergeCell ref="L87:M87"/>
    <mergeCell ref="P87:Q87"/>
    <mergeCell ref="R87:S87"/>
    <mergeCell ref="T87:U87"/>
    <mergeCell ref="V86:W86"/>
    <mergeCell ref="X86:Y86"/>
    <mergeCell ref="Z86:AA86"/>
    <mergeCell ref="AB86:AC86"/>
    <mergeCell ref="AD86:AE86"/>
    <mergeCell ref="AF86:AG86"/>
    <mergeCell ref="B86:D86"/>
    <mergeCell ref="J86:K86"/>
    <mergeCell ref="L86:M86"/>
    <mergeCell ref="P86:Q86"/>
    <mergeCell ref="R86:S86"/>
    <mergeCell ref="T86:U86"/>
    <mergeCell ref="V85:W85"/>
    <mergeCell ref="X85:Y85"/>
    <mergeCell ref="Z85:AA85"/>
    <mergeCell ref="AB85:AC85"/>
    <mergeCell ref="AD85:AE85"/>
    <mergeCell ref="AF85:AG85"/>
    <mergeCell ref="B85:D85"/>
    <mergeCell ref="J85:K85"/>
    <mergeCell ref="L85:M85"/>
    <mergeCell ref="P85:Q85"/>
    <mergeCell ref="R85:S85"/>
    <mergeCell ref="T85:U85"/>
    <mergeCell ref="V84:W84"/>
    <mergeCell ref="X84:Y84"/>
    <mergeCell ref="Z84:AA84"/>
    <mergeCell ref="AB84:AC84"/>
    <mergeCell ref="AD84:AE84"/>
    <mergeCell ref="AF84:AG84"/>
    <mergeCell ref="B84:D84"/>
    <mergeCell ref="J84:K84"/>
    <mergeCell ref="L84:M84"/>
    <mergeCell ref="P84:Q84"/>
    <mergeCell ref="R84:S84"/>
    <mergeCell ref="T84:U84"/>
    <mergeCell ref="V83:W83"/>
    <mergeCell ref="X83:Y83"/>
    <mergeCell ref="Z83:AA83"/>
    <mergeCell ref="AB83:AC83"/>
    <mergeCell ref="AD83:AE83"/>
    <mergeCell ref="AF83:AG83"/>
    <mergeCell ref="B83:D83"/>
    <mergeCell ref="J83:K83"/>
    <mergeCell ref="L83:M83"/>
    <mergeCell ref="P83:Q83"/>
    <mergeCell ref="R83:S83"/>
    <mergeCell ref="T83:U83"/>
    <mergeCell ref="V82:W82"/>
    <mergeCell ref="X82:Y82"/>
    <mergeCell ref="Z82:AA82"/>
    <mergeCell ref="AB82:AC82"/>
    <mergeCell ref="AD82:AE82"/>
    <mergeCell ref="AF82:AG82"/>
    <mergeCell ref="B82:D82"/>
    <mergeCell ref="J82:K82"/>
    <mergeCell ref="L82:M82"/>
    <mergeCell ref="P82:Q82"/>
    <mergeCell ref="R82:S82"/>
    <mergeCell ref="T82:U82"/>
    <mergeCell ref="V81:W81"/>
    <mergeCell ref="X81:Y81"/>
    <mergeCell ref="Z81:AA81"/>
    <mergeCell ref="AB81:AC81"/>
    <mergeCell ref="AD81:AE81"/>
    <mergeCell ref="AF81:AG81"/>
    <mergeCell ref="B81:D81"/>
    <mergeCell ref="J81:K81"/>
    <mergeCell ref="L81:M81"/>
    <mergeCell ref="P81:Q81"/>
    <mergeCell ref="R81:S81"/>
    <mergeCell ref="T81:U81"/>
    <mergeCell ref="V80:W80"/>
    <mergeCell ref="X80:Y80"/>
    <mergeCell ref="Z80:AA80"/>
    <mergeCell ref="AB80:AC80"/>
    <mergeCell ref="AD80:AE80"/>
    <mergeCell ref="AF80:AG80"/>
    <mergeCell ref="B80:D80"/>
    <mergeCell ref="J80:K80"/>
    <mergeCell ref="L80:M80"/>
    <mergeCell ref="P80:Q80"/>
    <mergeCell ref="R80:S80"/>
    <mergeCell ref="T80:U80"/>
    <mergeCell ref="V79:W79"/>
    <mergeCell ref="X79:Y79"/>
    <mergeCell ref="Z79:AA79"/>
    <mergeCell ref="AB79:AC79"/>
    <mergeCell ref="AD79:AE79"/>
    <mergeCell ref="AF79:AG79"/>
    <mergeCell ref="B79:D79"/>
    <mergeCell ref="J79:K79"/>
    <mergeCell ref="L79:M79"/>
    <mergeCell ref="P79:Q79"/>
    <mergeCell ref="R79:S79"/>
    <mergeCell ref="T79:U79"/>
    <mergeCell ref="V78:W78"/>
    <mergeCell ref="X78:Y78"/>
    <mergeCell ref="Z78:AA78"/>
    <mergeCell ref="AB78:AC78"/>
    <mergeCell ref="AD78:AE78"/>
    <mergeCell ref="AF78:AG78"/>
    <mergeCell ref="B78:D78"/>
    <mergeCell ref="J78:K78"/>
    <mergeCell ref="L78:M78"/>
    <mergeCell ref="P78:Q78"/>
    <mergeCell ref="R78:S78"/>
    <mergeCell ref="T78:U78"/>
    <mergeCell ref="V77:W77"/>
    <mergeCell ref="X77:Y77"/>
    <mergeCell ref="Z77:AA77"/>
    <mergeCell ref="AB77:AC77"/>
    <mergeCell ref="AD77:AE77"/>
    <mergeCell ref="AF77:AG77"/>
    <mergeCell ref="B77:D77"/>
    <mergeCell ref="J77:K77"/>
    <mergeCell ref="L77:M77"/>
    <mergeCell ref="P77:Q77"/>
    <mergeCell ref="R77:S77"/>
    <mergeCell ref="T77:U77"/>
    <mergeCell ref="V76:W76"/>
    <mergeCell ref="X76:Y76"/>
    <mergeCell ref="Z76:AA76"/>
    <mergeCell ref="AB76:AC76"/>
    <mergeCell ref="AD76:AE76"/>
    <mergeCell ref="AF76:AG76"/>
    <mergeCell ref="B76:D76"/>
    <mergeCell ref="J76:K76"/>
    <mergeCell ref="L76:M76"/>
    <mergeCell ref="P76:Q76"/>
    <mergeCell ref="R76:S76"/>
    <mergeCell ref="T76:U76"/>
    <mergeCell ref="V75:W75"/>
    <mergeCell ref="X75:Y75"/>
    <mergeCell ref="Z75:AA75"/>
    <mergeCell ref="AB75:AC75"/>
    <mergeCell ref="AD75:AE75"/>
    <mergeCell ref="AF75:AG75"/>
    <mergeCell ref="B75:D75"/>
    <mergeCell ref="J75:K75"/>
    <mergeCell ref="L75:M75"/>
    <mergeCell ref="P75:Q75"/>
    <mergeCell ref="R75:S75"/>
    <mergeCell ref="T75:U75"/>
    <mergeCell ref="V74:W74"/>
    <mergeCell ref="X74:Y74"/>
    <mergeCell ref="Z74:AA74"/>
    <mergeCell ref="AB74:AC74"/>
    <mergeCell ref="AD74:AE74"/>
    <mergeCell ref="AF74:AG74"/>
    <mergeCell ref="B74:D74"/>
    <mergeCell ref="J74:K74"/>
    <mergeCell ref="L74:M74"/>
    <mergeCell ref="P74:Q74"/>
    <mergeCell ref="R74:S74"/>
    <mergeCell ref="T74:U74"/>
    <mergeCell ref="V73:W73"/>
    <mergeCell ref="X73:Y73"/>
    <mergeCell ref="Z73:AA73"/>
    <mergeCell ref="AB73:AC73"/>
    <mergeCell ref="AD73:AE73"/>
    <mergeCell ref="AF73:AG73"/>
    <mergeCell ref="B73:D73"/>
    <mergeCell ref="J73:K73"/>
    <mergeCell ref="L73:M73"/>
    <mergeCell ref="P73:Q73"/>
    <mergeCell ref="R73:S73"/>
    <mergeCell ref="T73:U73"/>
    <mergeCell ref="V72:W72"/>
    <mergeCell ref="X72:Y72"/>
    <mergeCell ref="Z72:AA72"/>
    <mergeCell ref="AB72:AC72"/>
    <mergeCell ref="AD72:AE72"/>
    <mergeCell ref="AF72:AG72"/>
    <mergeCell ref="B72:D72"/>
    <mergeCell ref="J72:K72"/>
    <mergeCell ref="L72:M72"/>
    <mergeCell ref="P72:Q72"/>
    <mergeCell ref="R72:S72"/>
    <mergeCell ref="T72:U72"/>
    <mergeCell ref="V71:W71"/>
    <mergeCell ref="X71:Y71"/>
    <mergeCell ref="Z71:AA71"/>
    <mergeCell ref="AB71:AC71"/>
    <mergeCell ref="AD71:AE71"/>
    <mergeCell ref="AF71:AG71"/>
    <mergeCell ref="B71:D71"/>
    <mergeCell ref="J71:K71"/>
    <mergeCell ref="L71:M71"/>
    <mergeCell ref="P71:Q71"/>
    <mergeCell ref="R71:S71"/>
    <mergeCell ref="T71:U71"/>
    <mergeCell ref="V70:W70"/>
    <mergeCell ref="X70:Y70"/>
    <mergeCell ref="Z70:AA70"/>
    <mergeCell ref="AB70:AC70"/>
    <mergeCell ref="AD70:AE70"/>
    <mergeCell ref="AF70:AG70"/>
    <mergeCell ref="B70:D70"/>
    <mergeCell ref="J70:K70"/>
    <mergeCell ref="L70:M70"/>
    <mergeCell ref="P70:Q70"/>
    <mergeCell ref="R70:S70"/>
    <mergeCell ref="T70:U70"/>
    <mergeCell ref="V69:W69"/>
    <mergeCell ref="X69:Y69"/>
    <mergeCell ref="Z69:AA69"/>
    <mergeCell ref="AB69:AC69"/>
    <mergeCell ref="AD69:AE69"/>
    <mergeCell ref="AF69:AG69"/>
    <mergeCell ref="B69:D69"/>
    <mergeCell ref="J69:K69"/>
    <mergeCell ref="L69:M69"/>
    <mergeCell ref="P69:Q69"/>
    <mergeCell ref="R69:S69"/>
    <mergeCell ref="T69:U69"/>
    <mergeCell ref="V68:W68"/>
    <mergeCell ref="X68:Y68"/>
    <mergeCell ref="Z68:AA68"/>
    <mergeCell ref="AB68:AC68"/>
    <mergeCell ref="AD68:AE68"/>
    <mergeCell ref="AF68:AG68"/>
    <mergeCell ref="B68:D68"/>
    <mergeCell ref="J68:K68"/>
    <mergeCell ref="L68:M68"/>
    <mergeCell ref="P68:Q68"/>
    <mergeCell ref="R68:S68"/>
    <mergeCell ref="T68:U68"/>
    <mergeCell ref="V67:W67"/>
    <mergeCell ref="X67:Y67"/>
    <mergeCell ref="Z67:AA67"/>
    <mergeCell ref="AB67:AC67"/>
    <mergeCell ref="AD67:AE67"/>
    <mergeCell ref="AF67:AG67"/>
    <mergeCell ref="B67:D67"/>
    <mergeCell ref="J67:K67"/>
    <mergeCell ref="L67:M67"/>
    <mergeCell ref="P67:Q67"/>
    <mergeCell ref="R67:S67"/>
    <mergeCell ref="T67:U67"/>
    <mergeCell ref="V66:W66"/>
    <mergeCell ref="X66:Y66"/>
    <mergeCell ref="Z66:AA66"/>
    <mergeCell ref="AB66:AC66"/>
    <mergeCell ref="AD66:AE66"/>
    <mergeCell ref="AF66:AG66"/>
    <mergeCell ref="B66:D66"/>
    <mergeCell ref="J66:K66"/>
    <mergeCell ref="L66:M66"/>
    <mergeCell ref="P66:Q66"/>
    <mergeCell ref="R66:S66"/>
    <mergeCell ref="T66:U66"/>
    <mergeCell ref="V65:W65"/>
    <mergeCell ref="X65:Y65"/>
    <mergeCell ref="Z65:AA65"/>
    <mergeCell ref="AB65:AC65"/>
    <mergeCell ref="AD65:AE65"/>
    <mergeCell ref="AF65:AG65"/>
    <mergeCell ref="B65:D65"/>
    <mergeCell ref="J65:K65"/>
    <mergeCell ref="L65:M65"/>
    <mergeCell ref="P65:Q65"/>
    <mergeCell ref="R65:S65"/>
    <mergeCell ref="T65:U65"/>
    <mergeCell ref="V64:W64"/>
    <mergeCell ref="X64:Y64"/>
    <mergeCell ref="Z64:AA64"/>
    <mergeCell ref="AB64:AC64"/>
    <mergeCell ref="AD64:AE64"/>
    <mergeCell ref="AF64:AG64"/>
    <mergeCell ref="B64:D64"/>
    <mergeCell ref="J64:K64"/>
    <mergeCell ref="L64:M64"/>
    <mergeCell ref="P64:Q64"/>
    <mergeCell ref="R64:S64"/>
    <mergeCell ref="T64:U64"/>
    <mergeCell ref="V63:W63"/>
    <mergeCell ref="X63:Y63"/>
    <mergeCell ref="Z63:AA63"/>
    <mergeCell ref="AB63:AC63"/>
    <mergeCell ref="AD63:AE63"/>
    <mergeCell ref="AF63:AG63"/>
    <mergeCell ref="B63:D63"/>
    <mergeCell ref="J63:K63"/>
    <mergeCell ref="L63:M63"/>
    <mergeCell ref="P63:Q63"/>
    <mergeCell ref="R63:S63"/>
    <mergeCell ref="T63:U63"/>
    <mergeCell ref="V62:W62"/>
    <mergeCell ref="X62:Y62"/>
    <mergeCell ref="Z62:AA62"/>
    <mergeCell ref="AB62:AC62"/>
    <mergeCell ref="AD62:AE62"/>
    <mergeCell ref="AF62:AG62"/>
    <mergeCell ref="B62:D62"/>
    <mergeCell ref="J62:K62"/>
    <mergeCell ref="L62:M62"/>
    <mergeCell ref="P62:Q62"/>
    <mergeCell ref="R62:S62"/>
    <mergeCell ref="T62:U62"/>
    <mergeCell ref="V61:W61"/>
    <mergeCell ref="X61:Y61"/>
    <mergeCell ref="Z61:AA61"/>
    <mergeCell ref="AB61:AC61"/>
    <mergeCell ref="AD61:AE61"/>
    <mergeCell ref="AF61:AG61"/>
    <mergeCell ref="B61:D61"/>
    <mergeCell ref="J61:K61"/>
    <mergeCell ref="L61:M61"/>
    <mergeCell ref="P61:Q61"/>
    <mergeCell ref="R61:S61"/>
    <mergeCell ref="T61:U61"/>
    <mergeCell ref="V60:W60"/>
    <mergeCell ref="X60:Y60"/>
    <mergeCell ref="Z60:AA60"/>
    <mergeCell ref="AB60:AC60"/>
    <mergeCell ref="AD60:AE60"/>
    <mergeCell ref="AF60:AG60"/>
    <mergeCell ref="B60:D60"/>
    <mergeCell ref="J60:K60"/>
    <mergeCell ref="L60:M60"/>
    <mergeCell ref="P60:Q60"/>
    <mergeCell ref="R60:S60"/>
    <mergeCell ref="T60:U60"/>
    <mergeCell ref="V59:W59"/>
    <mergeCell ref="X59:Y59"/>
    <mergeCell ref="Z59:AA59"/>
    <mergeCell ref="AB59:AC59"/>
    <mergeCell ref="AD59:AE59"/>
    <mergeCell ref="AF59:AG59"/>
    <mergeCell ref="B59:D59"/>
    <mergeCell ref="J59:K59"/>
    <mergeCell ref="L59:M59"/>
    <mergeCell ref="P59:Q59"/>
    <mergeCell ref="R59:S59"/>
    <mergeCell ref="T59:U59"/>
    <mergeCell ref="V58:W58"/>
    <mergeCell ref="X58:Y58"/>
    <mergeCell ref="Z58:AA58"/>
    <mergeCell ref="AB58:AC58"/>
    <mergeCell ref="AD58:AE58"/>
    <mergeCell ref="AF58:AG58"/>
    <mergeCell ref="B58:D58"/>
    <mergeCell ref="J58:K58"/>
    <mergeCell ref="L58:M58"/>
    <mergeCell ref="P58:Q58"/>
    <mergeCell ref="R58:S58"/>
    <mergeCell ref="T58:U58"/>
    <mergeCell ref="V57:W57"/>
    <mergeCell ref="X57:Y57"/>
    <mergeCell ref="Z57:AA57"/>
    <mergeCell ref="AB57:AC57"/>
    <mergeCell ref="AD57:AE57"/>
    <mergeCell ref="AF57:AG57"/>
    <mergeCell ref="B57:D57"/>
    <mergeCell ref="J57:K57"/>
    <mergeCell ref="L57:M57"/>
    <mergeCell ref="P57:Q57"/>
    <mergeCell ref="R57:S57"/>
    <mergeCell ref="T57:U57"/>
    <mergeCell ref="V56:W56"/>
    <mergeCell ref="X56:Y56"/>
    <mergeCell ref="Z56:AA56"/>
    <mergeCell ref="AB56:AC56"/>
    <mergeCell ref="AD56:AE56"/>
    <mergeCell ref="AF56:AG56"/>
    <mergeCell ref="B56:D56"/>
    <mergeCell ref="J56:K56"/>
    <mergeCell ref="L56:M56"/>
    <mergeCell ref="P56:Q56"/>
    <mergeCell ref="R56:S56"/>
    <mergeCell ref="T56:U56"/>
    <mergeCell ref="V55:W55"/>
    <mergeCell ref="X55:Y55"/>
    <mergeCell ref="Z55:AA55"/>
    <mergeCell ref="AB55:AC55"/>
    <mergeCell ref="AD55:AE55"/>
    <mergeCell ref="AF55:AG55"/>
    <mergeCell ref="B55:D55"/>
    <mergeCell ref="J55:K55"/>
    <mergeCell ref="L55:M55"/>
    <mergeCell ref="P55:Q55"/>
    <mergeCell ref="R55:S55"/>
    <mergeCell ref="T55:U55"/>
    <mergeCell ref="V54:W54"/>
    <mergeCell ref="X54:Y54"/>
    <mergeCell ref="Z54:AA54"/>
    <mergeCell ref="AB54:AC54"/>
    <mergeCell ref="AD54:AE54"/>
    <mergeCell ref="AF54:AG54"/>
    <mergeCell ref="B54:D54"/>
    <mergeCell ref="J54:K54"/>
    <mergeCell ref="L54:M54"/>
    <mergeCell ref="P54:Q54"/>
    <mergeCell ref="R54:S54"/>
    <mergeCell ref="T54:U54"/>
    <mergeCell ref="X52:Y52"/>
    <mergeCell ref="Z52:AA52"/>
    <mergeCell ref="AB52:AC52"/>
    <mergeCell ref="AD52:AE52"/>
    <mergeCell ref="AF52:AG52"/>
    <mergeCell ref="AJ52:AJ53"/>
    <mergeCell ref="L52:M52"/>
    <mergeCell ref="O52:O53"/>
    <mergeCell ref="P52:Q52"/>
    <mergeCell ref="R52:S52"/>
    <mergeCell ref="T52:U52"/>
    <mergeCell ref="V52:W52"/>
    <mergeCell ref="E52:E53"/>
    <mergeCell ref="F52:F53"/>
    <mergeCell ref="H52:H53"/>
    <mergeCell ref="I52:I53"/>
    <mergeCell ref="J52:J53"/>
    <mergeCell ref="K52:K53"/>
    <mergeCell ref="A50:AM50"/>
    <mergeCell ref="A51:A53"/>
    <mergeCell ref="B51:D51"/>
    <mergeCell ref="J51:K51"/>
    <mergeCell ref="L51:M51"/>
    <mergeCell ref="P51:AG51"/>
    <mergeCell ref="AH51:AI51"/>
    <mergeCell ref="AL51:AL53"/>
    <mergeCell ref="AM51:AM53"/>
    <mergeCell ref="B52:D53"/>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V6:W6"/>
    <mergeCell ref="X6:Y6"/>
    <mergeCell ref="Z6:AA6"/>
    <mergeCell ref="AB6:AC6"/>
    <mergeCell ref="AD6:AE6"/>
    <mergeCell ref="AF6:AG6"/>
    <mergeCell ref="B6:D6"/>
    <mergeCell ref="J6:K6"/>
    <mergeCell ref="L6:M6"/>
    <mergeCell ref="P6:Q6"/>
    <mergeCell ref="R6:S6"/>
    <mergeCell ref="T6:U6"/>
    <mergeCell ref="V5:W5"/>
    <mergeCell ref="X5:Y5"/>
    <mergeCell ref="Z5:AA5"/>
    <mergeCell ref="AB5:AC5"/>
    <mergeCell ref="AD5:AE5"/>
    <mergeCell ref="AF5:AG5"/>
    <mergeCell ref="B5:D5"/>
    <mergeCell ref="J5:K5"/>
    <mergeCell ref="L5:M5"/>
    <mergeCell ref="P5:Q5"/>
    <mergeCell ref="R5:S5"/>
    <mergeCell ref="T5:U5"/>
    <mergeCell ref="X3:Y3"/>
    <mergeCell ref="Z3:AA3"/>
    <mergeCell ref="AB3:AC3"/>
    <mergeCell ref="AD3:AE3"/>
    <mergeCell ref="AF3:AG3"/>
    <mergeCell ref="AJ3:AJ4"/>
    <mergeCell ref="L3:M3"/>
    <mergeCell ref="O3:O4"/>
    <mergeCell ref="P3:Q3"/>
    <mergeCell ref="R3:S3"/>
    <mergeCell ref="T3:U3"/>
    <mergeCell ref="V3:W3"/>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s>
  <conditionalFormatting sqref="H5:I49 H54:I104">
    <cfRule type="expression" dxfId="795" priority="35">
      <formula>"""Cumple"" o ""No cumple"""</formula>
    </cfRule>
  </conditionalFormatting>
  <conditionalFormatting sqref="I5:I49 I54:I104">
    <cfRule type="expression" dxfId="794" priority="33">
      <formula>$I5="No cumple"</formula>
    </cfRule>
    <cfRule type="expression" dxfId="793" priority="34">
      <formula>$I5="Cumple"</formula>
    </cfRule>
  </conditionalFormatting>
  <conditionalFormatting sqref="H5:H49 H54:H104">
    <cfRule type="expression" dxfId="792" priority="31">
      <formula>$H5="No cumple"</formula>
    </cfRule>
    <cfRule type="expression" dxfId="791" priority="32">
      <formula>$H5="Cumple"</formula>
    </cfRule>
  </conditionalFormatting>
  <conditionalFormatting sqref="L5:L6">
    <cfRule type="cellIs" dxfId="790" priority="29" operator="lessThan">
      <formula>$L$4</formula>
    </cfRule>
    <cfRule type="cellIs" dxfId="789" priority="30" operator="greaterThanOrEqual">
      <formula>$L$4</formula>
    </cfRule>
  </conditionalFormatting>
  <conditionalFormatting sqref="J5:K49 J54:K104">
    <cfRule type="cellIs" dxfId="788" priority="27" operator="notBetween">
      <formula>$J$3</formula>
      <formula>$K$3</formula>
    </cfRule>
    <cfRule type="cellIs" dxfId="787" priority="28" operator="between">
      <formula>$J$3</formula>
      <formula>$K$3</formula>
    </cfRule>
  </conditionalFormatting>
  <conditionalFormatting sqref="P5:Q49 P54:Q104">
    <cfRule type="cellIs" dxfId="786" priority="25" operator="notBetween">
      <formula>$P$4</formula>
      <formula>$Q$4</formula>
    </cfRule>
    <cfRule type="cellIs" dxfId="785" priority="26" operator="between">
      <formula>$P$4</formula>
      <formula>$Q$4</formula>
    </cfRule>
  </conditionalFormatting>
  <conditionalFormatting sqref="R5:S49 R54:S104">
    <cfRule type="cellIs" dxfId="784" priority="23" operator="notBetween">
      <formula>$R$4</formula>
      <formula>$S$4</formula>
    </cfRule>
    <cfRule type="cellIs" dxfId="783" priority="24" operator="between">
      <formula>$R$4</formula>
      <formula>$S$4</formula>
    </cfRule>
  </conditionalFormatting>
  <conditionalFormatting sqref="T5:U49 T54:U104">
    <cfRule type="cellIs" dxfId="782" priority="21" operator="notBetween">
      <formula>$T$4</formula>
      <formula>$U$4</formula>
    </cfRule>
    <cfRule type="cellIs" dxfId="781" priority="22" operator="between">
      <formula>$T$4</formula>
      <formula>$U$4</formula>
    </cfRule>
  </conditionalFormatting>
  <conditionalFormatting sqref="V5:W49 V54:W104">
    <cfRule type="cellIs" dxfId="780" priority="19" operator="notBetween">
      <formula>$V$4</formula>
      <formula>$W$4</formula>
    </cfRule>
    <cfRule type="cellIs" dxfId="779" priority="20" operator="between">
      <formula>$V$4</formula>
      <formula>$W$4</formula>
    </cfRule>
  </conditionalFormatting>
  <conditionalFormatting sqref="X5:Y49 X54:Y104">
    <cfRule type="cellIs" dxfId="778" priority="17" operator="notBetween">
      <formula>$X$4</formula>
      <formula>$Y$4</formula>
    </cfRule>
    <cfRule type="cellIs" dxfId="777" priority="18" operator="between">
      <formula>$X$4</formula>
      <formula>$Y$4</formula>
    </cfRule>
  </conditionalFormatting>
  <conditionalFormatting sqref="Z5:AG49 Z54:AG104">
    <cfRule type="cellIs" dxfId="776" priority="15" operator="notBetween">
      <formula>$Z$4</formula>
      <formula>$AA$4</formula>
    </cfRule>
    <cfRule type="cellIs" dxfId="775" priority="16" operator="between">
      <formula>$Z$4</formula>
      <formula>$AA$4</formula>
    </cfRule>
  </conditionalFormatting>
  <conditionalFormatting sqref="AK5:AK49 AK54:AK104">
    <cfRule type="cellIs" dxfId="774" priority="13" operator="lessThanOrEqual">
      <formula>$AK$4</formula>
    </cfRule>
    <cfRule type="cellIs" dxfId="773" priority="14" operator="greaterThan">
      <formula>$AK$4</formula>
    </cfRule>
  </conditionalFormatting>
  <conditionalFormatting sqref="L7:L49 L54:L104">
    <cfRule type="cellIs" dxfId="772" priority="11" operator="lessThan">
      <formula>$L$4</formula>
    </cfRule>
    <cfRule type="cellIs" dxfId="771" priority="12" operator="greaterThanOrEqual">
      <formula>$L$4</formula>
    </cfRule>
  </conditionalFormatting>
  <conditionalFormatting sqref="G5:G49">
    <cfRule type="cellIs" dxfId="770" priority="9" operator="lessThan">
      <formula>$G$4</formula>
    </cfRule>
    <cfRule type="cellIs" dxfId="769" priority="10" operator="greaterThanOrEqual">
      <formula>$G$4</formula>
    </cfRule>
  </conditionalFormatting>
  <conditionalFormatting sqref="AH5:AI49 AH54:AI104">
    <cfRule type="cellIs" dxfId="768" priority="7" operator="greaterThan">
      <formula>$AH$4</formula>
    </cfRule>
    <cfRule type="cellIs" dxfId="767" priority="8" operator="lessThanOrEqual">
      <formula>$AH$4</formula>
    </cfRule>
  </conditionalFormatting>
  <conditionalFormatting sqref="AI5:AI49 AI54:AI104">
    <cfRule type="cellIs" dxfId="766" priority="5" operator="greaterThan">
      <formula>$AI$4</formula>
    </cfRule>
    <cfRule type="cellIs" dxfId="765" priority="6" operator="lessThanOrEqual">
      <formula>$AI$4</formula>
    </cfRule>
  </conditionalFormatting>
  <conditionalFormatting sqref="AJ5:AJ49 AJ54:AJ104">
    <cfRule type="expression" dxfId="764" priority="3">
      <formula>$AJ5="No cumple"</formula>
    </cfRule>
    <cfRule type="expression" dxfId="763" priority="4">
      <formula>$AJ5="Cumple"</formula>
    </cfRule>
  </conditionalFormatting>
  <conditionalFormatting sqref="G54:G104">
    <cfRule type="cellIs" dxfId="762" priority="1" operator="lessThan">
      <formula>$G$53</formula>
    </cfRule>
    <cfRule type="cellIs" dxfId="761" priority="2" operator="greaterThanOrEqual">
      <formula>$G$53</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 B52:D53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AS49"/>
  <sheetViews>
    <sheetView topLeftCell="A44" zoomScaleNormal="100" workbookViewId="0">
      <selection activeCell="L58" sqref="L58"/>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263</v>
      </c>
      <c r="C3" s="99"/>
      <c r="D3" s="100"/>
      <c r="E3" s="118" t="s">
        <v>221</v>
      </c>
      <c r="F3" s="107" t="str">
        <f>VLOOKUP(B3,ESPECIFICACIONES[],2,FALSE)</f>
        <v>VIDRIO INCOLORO         PEBD</v>
      </c>
      <c r="G3" s="74" t="str">
        <f>VLOOKUP(B3,ESPECIFICACIONES[],3,FALSE)</f>
        <v>No menor a 10 ml</v>
      </c>
      <c r="H3" s="107" t="str">
        <f>VLOOKUP(B3,ESPECIFICACIONES[],5,FALSE)</f>
        <v>El contenido y el envase primario no presenta huellas de coloración</v>
      </c>
      <c r="I3" s="107" t="str">
        <f>VLOOKUP(B3,ESPECIFICACIONES[],4,FALSE)</f>
        <v>Límpida y transparente</v>
      </c>
      <c r="J3" s="120">
        <f>VLOOKUP(B3,ESPECIFICACIONES[],6,FALSE)</f>
        <v>4</v>
      </c>
      <c r="K3" s="120">
        <f>VLOOKUP(B3,ESPECIFICACIONES[],7,FALSE)</f>
        <v>8</v>
      </c>
      <c r="L3" s="109" t="str">
        <f>VLOOKUP(B3,ESPECIFICACIONES[],8,FALSE)</f>
        <v>ms/cm</v>
      </c>
      <c r="M3" s="110" t="str">
        <f>VLOOKUP(B3,ESPECIFICACIONES[],9,FALSE)</f>
        <v>NA</v>
      </c>
      <c r="N3" s="63" t="str">
        <f>VLOOKUP(B3,ESPECIFICACIONES[],9,FALSE)</f>
        <v>NA</v>
      </c>
      <c r="O3" s="107" t="str">
        <f>VLOOKUP(B3,ESPECIFICACIONES[],11,FALSE)</f>
        <v>NA</v>
      </c>
      <c r="P3" s="104" t="str">
        <f>VLOOKUP(B3,ESPECIFICACIONES[],12,FALSE)</f>
        <v>% Cloruro de potasio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8,8 UE/mEq</v>
      </c>
      <c r="AL3" s="95"/>
      <c r="AM3" s="97"/>
    </row>
    <row r="4" spans="1:45" s="49" customFormat="1" ht="27" customHeight="1" x14ac:dyDescent="0.25">
      <c r="A4" s="87"/>
      <c r="B4" s="101"/>
      <c r="C4" s="102"/>
      <c r="D4" s="103"/>
      <c r="E4" s="119"/>
      <c r="F4" s="108"/>
      <c r="G4" s="62">
        <v>10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Cloruro de Potasio 20%</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Cloruro de Potasio 20%</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Cloruro de Potasio 20%</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Cloruro de Potasio 20%</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Cloruro de Potasio 20%</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Cloruro de Potasio 20%</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Cloruro de Potasio 20%</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Cloruro de Potasio 20%</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Cloruro de Potasio 20%</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Cloruro de Potasio 20%</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Cloruro de Potasio 20%</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Cloruro de Potasio 20%</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Cloruro de Potasio 20%</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Cloruro de Potasio 20%</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Cloruro de Potasio 20%</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Cloruro de Potasio 20%</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Cloruro de Potasio 20%</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Cloruro de Potasio 20%</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Cloruro de Potasio 20%</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Cloruro de Potasio 20%</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Cloruro de Potasio 20%</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Cloruro de Potasio 20%</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Cloruro de Potasio 20%</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Cloruro de Potasio 20%</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Cloruro de Potasio 20%</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Cloruro de Potasio 20%</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Cloruro de Potasio 20%</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Cloruro de Potasio 20%</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Cloruro de Potasio 20%</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Cloruro de Potasio 20%</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Cloruro de Potasio 20%</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Cloruro de Potasio 20%</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Cloruro de Potasio 20%</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Cloruro de Potasio 20%</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Cloruro de Potasio 20%</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Cloruro de Potasio 20%</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Cloruro de Potasio 20%</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Cloruro de Potasio 20%</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Cloruro de Potasio 20%</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Cloruro de Potasio 20%</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Cloruro de Potasio 20%</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Cloruro de Potasio 20%</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Cloruro de Potasio 20%</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Cloruro de Potasio 20%</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Cloruro de Potasio 20%</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760" priority="35">
      <formula>"""Cumple"" o ""No cumple"""</formula>
    </cfRule>
  </conditionalFormatting>
  <conditionalFormatting sqref="I5:I49">
    <cfRule type="expression" dxfId="759" priority="33">
      <formula>$I5="No cumple"</formula>
    </cfRule>
    <cfRule type="expression" dxfId="758" priority="34">
      <formula>$I5="Cumple"</formula>
    </cfRule>
  </conditionalFormatting>
  <conditionalFormatting sqref="H5:H49">
    <cfRule type="expression" dxfId="757" priority="31">
      <formula>$H5="No cumple"</formula>
    </cfRule>
    <cfRule type="expression" dxfId="756" priority="32">
      <formula>$H5="Cumple"</formula>
    </cfRule>
  </conditionalFormatting>
  <conditionalFormatting sqref="L5:L6">
    <cfRule type="cellIs" dxfId="755" priority="29" operator="lessThan">
      <formula>$L$4</formula>
    </cfRule>
    <cfRule type="cellIs" dxfId="754" priority="30" operator="greaterThanOrEqual">
      <formula>$L$4</formula>
    </cfRule>
  </conditionalFormatting>
  <conditionalFormatting sqref="J5:K49">
    <cfRule type="cellIs" dxfId="753" priority="27" operator="notBetween">
      <formula>$J$3</formula>
      <formula>$K$3</formula>
    </cfRule>
    <cfRule type="cellIs" dxfId="752" priority="28" operator="between">
      <formula>$J$3</formula>
      <formula>$K$3</formula>
    </cfRule>
  </conditionalFormatting>
  <conditionalFormatting sqref="P5:Q49">
    <cfRule type="cellIs" dxfId="751" priority="25" operator="notBetween">
      <formula>$P$4</formula>
      <formula>$Q$4</formula>
    </cfRule>
    <cfRule type="cellIs" dxfId="750" priority="26" operator="between">
      <formula>$P$4</formula>
      <formula>$Q$4</formula>
    </cfRule>
  </conditionalFormatting>
  <conditionalFormatting sqref="R5:S49">
    <cfRule type="cellIs" dxfId="749" priority="23" operator="notBetween">
      <formula>$R$4</formula>
      <formula>$S$4</formula>
    </cfRule>
    <cfRule type="cellIs" dxfId="748" priority="24" operator="between">
      <formula>$R$4</formula>
      <formula>$S$4</formula>
    </cfRule>
  </conditionalFormatting>
  <conditionalFormatting sqref="T5:U49">
    <cfRule type="cellIs" dxfId="747" priority="21" operator="notBetween">
      <formula>$T$4</formula>
      <formula>$U$4</formula>
    </cfRule>
    <cfRule type="cellIs" dxfId="746" priority="22" operator="between">
      <formula>$T$4</formula>
      <formula>$U$4</formula>
    </cfRule>
  </conditionalFormatting>
  <conditionalFormatting sqref="V5:W49">
    <cfRule type="cellIs" dxfId="745" priority="19" operator="notBetween">
      <formula>$V$4</formula>
      <formula>$W$4</formula>
    </cfRule>
    <cfRule type="cellIs" dxfId="744" priority="20" operator="between">
      <formula>$V$4</formula>
      <formula>$W$4</formula>
    </cfRule>
  </conditionalFormatting>
  <conditionalFormatting sqref="X5:Y49">
    <cfRule type="cellIs" dxfId="743" priority="17" operator="notBetween">
      <formula>$X$4</formula>
      <formula>$Y$4</formula>
    </cfRule>
    <cfRule type="cellIs" dxfId="742" priority="18" operator="between">
      <formula>$X$4</formula>
      <formula>$Y$4</formula>
    </cfRule>
  </conditionalFormatting>
  <conditionalFormatting sqref="Z5:AG49">
    <cfRule type="cellIs" dxfId="741" priority="15" operator="notBetween">
      <formula>$Z$4</formula>
      <formula>$AA$4</formula>
    </cfRule>
    <cfRule type="cellIs" dxfId="740" priority="16" operator="between">
      <formula>$Z$4</formula>
      <formula>$AA$4</formula>
    </cfRule>
  </conditionalFormatting>
  <conditionalFormatting sqref="AK5:AK49">
    <cfRule type="cellIs" dxfId="739" priority="13" operator="lessThanOrEqual">
      <formula>$AK$4</formula>
    </cfRule>
    <cfRule type="cellIs" dxfId="738" priority="14" operator="greaterThan">
      <formula>$AK$4</formula>
    </cfRule>
  </conditionalFormatting>
  <conditionalFormatting sqref="L7:L49">
    <cfRule type="cellIs" dxfId="737" priority="11" operator="lessThan">
      <formula>$L$4</formula>
    </cfRule>
    <cfRule type="cellIs" dxfId="736" priority="12" operator="greaterThanOrEqual">
      <formula>$L$4</formula>
    </cfRule>
  </conditionalFormatting>
  <conditionalFormatting sqref="G5:G49">
    <cfRule type="cellIs" dxfId="735" priority="9" operator="lessThan">
      <formula>$G$4</formula>
    </cfRule>
    <cfRule type="cellIs" dxfId="734" priority="10" operator="greaterThanOrEqual">
      <formula>$G$4</formula>
    </cfRule>
  </conditionalFormatting>
  <conditionalFormatting sqref="AH5:AI49">
    <cfRule type="cellIs" dxfId="733" priority="7" operator="greaterThan">
      <formula>$AH$4</formula>
    </cfRule>
    <cfRule type="cellIs" dxfId="732" priority="8" operator="lessThanOrEqual">
      <formula>$AH$4</formula>
    </cfRule>
  </conditionalFormatting>
  <conditionalFormatting sqref="AI5:AI49">
    <cfRule type="cellIs" dxfId="731" priority="5" operator="greaterThan">
      <formula>$AI$4</formula>
    </cfRule>
    <cfRule type="cellIs" dxfId="730" priority="6" operator="lessThanOrEqual">
      <formula>$AI$4</formula>
    </cfRule>
  </conditionalFormatting>
  <conditionalFormatting sqref="AJ5:AJ49">
    <cfRule type="expression" dxfId="729" priority="3">
      <formula>$AJ5="No cumple"</formula>
    </cfRule>
    <cfRule type="expression" dxfId="728"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S49"/>
  <sheetViews>
    <sheetView topLeftCell="A44" zoomScaleNormal="100" workbookViewId="0">
      <selection activeCell="J58" sqref="J58"/>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284</v>
      </c>
      <c r="C3" s="99"/>
      <c r="D3" s="100"/>
      <c r="E3" s="118" t="s">
        <v>221</v>
      </c>
      <c r="F3" s="118" t="str">
        <f>VLOOKUP(B3,ESPECIFICACIONES[],2,FALSE)</f>
        <v>PEBD ROJO</v>
      </c>
      <c r="G3" s="74" t="str">
        <f>VLOOKUP(B3,ESPECIFICACIONES[],3,FALSE)</f>
        <v>No menor a 10 ml</v>
      </c>
      <c r="H3" s="107" t="str">
        <f>VLOOKUP(B3,ESPECIFICACIONES[],5,FALSE)</f>
        <v>El contenido y el envase primario no presenta huellas de coloración</v>
      </c>
      <c r="I3" s="107" t="str">
        <f>VLOOKUP(B3,ESPECIFICACIONES[],4,FALSE)</f>
        <v>Límpida y transparente</v>
      </c>
      <c r="J3" s="120">
        <f>VLOOKUP(B3,ESPECIFICACIONES[],6,FALSE)</f>
        <v>4</v>
      </c>
      <c r="K3" s="120">
        <f>VLOOKUP(B3,ESPECIFICACIONES[],7,FALSE)</f>
        <v>8</v>
      </c>
      <c r="L3" s="109" t="str">
        <f>VLOOKUP(B3,ESPECIFICACIONES[],8,FALSE)</f>
        <v>ms/cm</v>
      </c>
      <c r="M3" s="110" t="str">
        <f>VLOOKUP(B3,ESPECIFICACIONES[],9,FALSE)</f>
        <v>NA</v>
      </c>
      <c r="N3" s="63" t="str">
        <f>VLOOKUP(B3,ESPECIFICACIONES[],9,FALSE)</f>
        <v>NA</v>
      </c>
      <c r="O3" s="107" t="str">
        <f>VLOOKUP(B3,ESPECIFICACIONES[],11,FALSE)</f>
        <v>NA</v>
      </c>
      <c r="P3" s="104" t="str">
        <f>VLOOKUP(B3,ESPECIFICACIONES[],12,FALSE)</f>
        <v>% Cloruro de potasio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8,8 UE/mEq</v>
      </c>
      <c r="AL3" s="95"/>
      <c r="AM3" s="97"/>
    </row>
    <row r="4" spans="1:45" s="49" customFormat="1" ht="27" customHeight="1" x14ac:dyDescent="0.25">
      <c r="A4" s="87"/>
      <c r="B4" s="101"/>
      <c r="C4" s="102"/>
      <c r="D4" s="103"/>
      <c r="E4" s="119"/>
      <c r="F4" s="119"/>
      <c r="G4" s="62">
        <v>10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Potasse ABD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Potasse ABD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Potasse ABD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Potasse ABD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Potasse ABD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Potasse ABD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Potasse ABD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Potasse ABD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Potasse ABD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Potasse ABD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Potasse ABD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Potasse ABD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Potasse ABD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Potasse ABD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Potasse ABD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Potasse ABD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Potasse ABD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Potasse ABD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Potasse ABD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Potasse ABD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Potasse ABD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Potasse ABD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Potasse ABD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Potasse ABD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Potasse ABD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Potasse ABD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Potasse ABD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Potasse ABD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Potasse ABD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Potasse ABD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Potasse ABD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Potasse ABD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Potasse ABD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Potasse ABD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Potasse ABD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Potasse ABD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Potasse ABD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Potasse ABD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Potasse ABD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Potasse ABD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Potasse ABD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Potasse ABD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Potasse ABD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Potasse ABD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Potasse ABD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727" priority="35">
      <formula>"""Cumple"" o ""No cumple"""</formula>
    </cfRule>
  </conditionalFormatting>
  <conditionalFormatting sqref="I5:I49">
    <cfRule type="expression" dxfId="726" priority="33">
      <formula>$I5="No cumple"</formula>
    </cfRule>
    <cfRule type="expression" dxfId="725" priority="34">
      <formula>$I5="Cumple"</formula>
    </cfRule>
  </conditionalFormatting>
  <conditionalFormatting sqref="H5:H49">
    <cfRule type="expression" dxfId="724" priority="31">
      <formula>$H5="No cumple"</formula>
    </cfRule>
    <cfRule type="expression" dxfId="723" priority="32">
      <formula>$H5="Cumple"</formula>
    </cfRule>
  </conditionalFormatting>
  <conditionalFormatting sqref="L5:L6">
    <cfRule type="cellIs" dxfId="722" priority="29" operator="lessThan">
      <formula>$L$4</formula>
    </cfRule>
    <cfRule type="cellIs" dxfId="721" priority="30" operator="greaterThanOrEqual">
      <formula>$L$4</formula>
    </cfRule>
  </conditionalFormatting>
  <conditionalFormatting sqref="J5:K49">
    <cfRule type="cellIs" dxfId="720" priority="27" operator="notBetween">
      <formula>$J$3</formula>
      <formula>$K$3</formula>
    </cfRule>
    <cfRule type="cellIs" dxfId="719" priority="28" operator="between">
      <formula>$J$3</formula>
      <formula>$K$3</formula>
    </cfRule>
  </conditionalFormatting>
  <conditionalFormatting sqref="P5:Q49">
    <cfRule type="cellIs" dxfId="718" priority="25" operator="notBetween">
      <formula>$P$4</formula>
      <formula>$Q$4</formula>
    </cfRule>
    <cfRule type="cellIs" dxfId="717" priority="26" operator="between">
      <formula>$P$4</formula>
      <formula>$Q$4</formula>
    </cfRule>
  </conditionalFormatting>
  <conditionalFormatting sqref="R5:S49">
    <cfRule type="cellIs" dxfId="716" priority="23" operator="notBetween">
      <formula>$R$4</formula>
      <formula>$S$4</formula>
    </cfRule>
    <cfRule type="cellIs" dxfId="715" priority="24" operator="between">
      <formula>$R$4</formula>
      <formula>$S$4</formula>
    </cfRule>
  </conditionalFormatting>
  <conditionalFormatting sqref="T5:U49">
    <cfRule type="cellIs" dxfId="714" priority="21" operator="notBetween">
      <formula>$T$4</formula>
      <formula>$U$4</formula>
    </cfRule>
    <cfRule type="cellIs" dxfId="713" priority="22" operator="between">
      <formula>$T$4</formula>
      <formula>$U$4</formula>
    </cfRule>
  </conditionalFormatting>
  <conditionalFormatting sqref="V5:W49">
    <cfRule type="cellIs" dxfId="712" priority="19" operator="notBetween">
      <formula>$V$4</formula>
      <formula>$W$4</formula>
    </cfRule>
    <cfRule type="cellIs" dxfId="711" priority="20" operator="between">
      <formula>$V$4</formula>
      <formula>$W$4</formula>
    </cfRule>
  </conditionalFormatting>
  <conditionalFormatting sqref="X5:Y49">
    <cfRule type="cellIs" dxfId="710" priority="17" operator="notBetween">
      <formula>$X$4</formula>
      <formula>$Y$4</formula>
    </cfRule>
    <cfRule type="cellIs" dxfId="709" priority="18" operator="between">
      <formula>$X$4</formula>
      <formula>$Y$4</formula>
    </cfRule>
  </conditionalFormatting>
  <conditionalFormatting sqref="Z5:AG49">
    <cfRule type="cellIs" dxfId="708" priority="15" operator="notBetween">
      <formula>$Z$4</formula>
      <formula>$AA$4</formula>
    </cfRule>
    <cfRule type="cellIs" dxfId="707" priority="16" operator="between">
      <formula>$Z$4</formula>
      <formula>$AA$4</formula>
    </cfRule>
  </conditionalFormatting>
  <conditionalFormatting sqref="AK5:AK49">
    <cfRule type="cellIs" dxfId="706" priority="13" operator="lessThanOrEqual">
      <formula>$AK$4</formula>
    </cfRule>
    <cfRule type="cellIs" dxfId="705" priority="14" operator="greaterThan">
      <formula>$AK$4</formula>
    </cfRule>
  </conditionalFormatting>
  <conditionalFormatting sqref="L7:L49">
    <cfRule type="cellIs" dxfId="704" priority="11" operator="lessThan">
      <formula>$L$4</formula>
    </cfRule>
    <cfRule type="cellIs" dxfId="703" priority="12" operator="greaterThanOrEqual">
      <formula>$L$4</formula>
    </cfRule>
  </conditionalFormatting>
  <conditionalFormatting sqref="G5:G49">
    <cfRule type="cellIs" dxfId="702" priority="9" operator="lessThan">
      <formula>$G$4</formula>
    </cfRule>
    <cfRule type="cellIs" dxfId="701" priority="10" operator="greaterThanOrEqual">
      <formula>$G$4</formula>
    </cfRule>
  </conditionalFormatting>
  <conditionalFormatting sqref="AH5:AI49">
    <cfRule type="cellIs" dxfId="700" priority="7" operator="greaterThan">
      <formula>$AH$4</formula>
    </cfRule>
    <cfRule type="cellIs" dxfId="699" priority="8" operator="lessThanOrEqual">
      <formula>$AH$4</formula>
    </cfRule>
  </conditionalFormatting>
  <conditionalFormatting sqref="AI5:AI49">
    <cfRule type="cellIs" dxfId="698" priority="5" operator="greaterThan">
      <formula>$AI$4</formula>
    </cfRule>
    <cfRule type="cellIs" dxfId="697" priority="6" operator="lessThanOrEqual">
      <formula>$AI$4</formula>
    </cfRule>
  </conditionalFormatting>
  <conditionalFormatting sqref="AJ5:AJ49">
    <cfRule type="expression" dxfId="696" priority="3">
      <formula>$AJ5="No cumple"</formula>
    </cfRule>
    <cfRule type="expression" dxfId="695"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S49"/>
  <sheetViews>
    <sheetView topLeftCell="D1" zoomScaleNormal="100" workbookViewId="0">
      <selection activeCell="O3" sqref="O3:O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264</v>
      </c>
      <c r="C3" s="99"/>
      <c r="D3" s="100"/>
      <c r="E3" s="118" t="s">
        <v>221</v>
      </c>
      <c r="F3" s="118" t="str">
        <f>VLOOKUP(B3,ESPECIFICACIONES[],2,FALSE)</f>
        <v>PEBD</v>
      </c>
      <c r="G3" s="74" t="str">
        <f>VLOOKUP(B3,ESPECIFICACIONES[],3,FALSE)</f>
        <v>No menor a 10 ml</v>
      </c>
      <c r="H3" s="107" t="str">
        <f>VLOOKUP(B3,ESPECIFICACIONES[],5,FALSE)</f>
        <v>El contenido y el envase primario no presenta huellas de coloración</v>
      </c>
      <c r="I3" s="107" t="str">
        <f>VLOOKUP(B3,ESPECIFICACIONES[],4,FALSE)</f>
        <v>Límpida y transparente</v>
      </c>
      <c r="J3" s="120">
        <f>VLOOKUP(B3,ESPECIFICACIONES[],6,FALSE)</f>
        <v>5.5</v>
      </c>
      <c r="K3" s="120">
        <f>VLOOKUP(B3,ESPECIFICACIONES[],7,FALSE)</f>
        <v>7</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Sulfato de magnesio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0,09 UE/mg</v>
      </c>
      <c r="AL3" s="95"/>
      <c r="AM3" s="97"/>
    </row>
    <row r="4" spans="1:45" s="49" customFormat="1" ht="27" customHeight="1" x14ac:dyDescent="0.25">
      <c r="A4" s="87"/>
      <c r="B4" s="101"/>
      <c r="C4" s="102"/>
      <c r="D4" s="103"/>
      <c r="E4" s="119"/>
      <c r="F4" s="119"/>
      <c r="G4" s="62">
        <v>10</v>
      </c>
      <c r="H4" s="108"/>
      <c r="I4" s="108"/>
      <c r="J4" s="120"/>
      <c r="K4" s="120"/>
      <c r="L4" s="63" t="s">
        <v>8</v>
      </c>
      <c r="M4" s="63" t="s">
        <v>8</v>
      </c>
      <c r="N4" s="63" t="e">
        <f>VLOOKUP(E4,ESPECIFICACIONES[],10,FALSE)</f>
        <v>#N/A</v>
      </c>
      <c r="O4" s="108">
        <f>VLOOKUP(B3,ESPECIFICACIONES[],13,FALSE)</f>
        <v>0.93</v>
      </c>
      <c r="P4" s="51">
        <f>VLOOKUP(B3,ESPECIFICACIONES[],13,FALSE)</f>
        <v>0.93</v>
      </c>
      <c r="Q4" s="51">
        <f>VLOOKUP(B3,ESPECIFICACIONES[],14,FALSE)</f>
        <v>1.07</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Sulfato de Magnesio al 10%</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Sulfato de Magnesio al 10%</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Sulfato de Magnesio al 10%</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Sulfato de Magnesio al 10%</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Sulfato de Magnesio al 10%</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Sulfato de Magnesio al 10%</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Sulfato de Magnesio al 10%</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Sulfato de Magnesio al 10%</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Sulfato de Magnesio al 10%</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Sulfato de Magnesio al 10%</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Sulfato de Magnesio al 10%</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Sulfato de Magnesio al 10%</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Sulfato de Magnesio al 10%</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Sulfato de Magnesio al 10%</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Sulfato de Magnesio al 10%</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Sulfato de Magnesio al 10%</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Sulfato de Magnesio al 10%</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Sulfato de Magnesio al 10%</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Sulfato de Magnesio al 10%</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Sulfato de Magnesio al 10%</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Sulfato de Magnesio al 10%</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Sulfato de Magnesio al 10%</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Sulfato de Magnesio al 10%</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Sulfato de Magnesio al 10%</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Sulfato de Magnesio al 10%</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Sulfato de Magnesio al 10%</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Sulfato de Magnesio al 10%</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Sulfato de Magnesio al 10%</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Sulfato de Magnesio al 10%</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Sulfato de Magnesio al 10%</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Sulfato de Magnesio al 10%</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Sulfato de Magnesio al 10%</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Sulfato de Magnesio al 10%</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Sulfato de Magnesio al 10%</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Sulfato de Magnesio al 10%</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Sulfato de Magnesio al 10%</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Sulfato de Magnesio al 10%</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Sulfato de Magnesio al 10%</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Sulfato de Magnesio al 10%</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Sulfato de Magnesio al 10%</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Sulfato de Magnesio al 10%</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Sulfato de Magnesio al 10%</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Sulfato de Magnesio al 10%</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Sulfato de Magnesio al 10%</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Sulfato de Magnesio al 10%</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694" priority="35">
      <formula>"""Cumple"" o ""No cumple"""</formula>
    </cfRule>
  </conditionalFormatting>
  <conditionalFormatting sqref="I5:I49">
    <cfRule type="expression" dxfId="693" priority="33">
      <formula>$I5="No cumple"</formula>
    </cfRule>
    <cfRule type="expression" dxfId="692" priority="34">
      <formula>$I5="Cumple"</formula>
    </cfRule>
  </conditionalFormatting>
  <conditionalFormatting sqref="H5:H49">
    <cfRule type="expression" dxfId="691" priority="31">
      <formula>$H5="No cumple"</formula>
    </cfRule>
    <cfRule type="expression" dxfId="690" priority="32">
      <formula>$H5="Cumple"</formula>
    </cfRule>
  </conditionalFormatting>
  <conditionalFormatting sqref="L5:L6">
    <cfRule type="cellIs" dxfId="689" priority="29" operator="lessThan">
      <formula>$L$4</formula>
    </cfRule>
    <cfRule type="cellIs" dxfId="688" priority="30" operator="greaterThanOrEqual">
      <formula>$L$4</formula>
    </cfRule>
  </conditionalFormatting>
  <conditionalFormatting sqref="J5:K49">
    <cfRule type="cellIs" dxfId="687" priority="27" operator="notBetween">
      <formula>$J$3</formula>
      <formula>$K$3</formula>
    </cfRule>
    <cfRule type="cellIs" dxfId="686" priority="28" operator="between">
      <formula>$J$3</formula>
      <formula>$K$3</formula>
    </cfRule>
  </conditionalFormatting>
  <conditionalFormatting sqref="P5:Q49">
    <cfRule type="cellIs" dxfId="685" priority="25" operator="notBetween">
      <formula>$P$4</formula>
      <formula>$Q$4</formula>
    </cfRule>
    <cfRule type="cellIs" dxfId="684" priority="26" operator="between">
      <formula>$P$4</formula>
      <formula>$Q$4</formula>
    </cfRule>
  </conditionalFormatting>
  <conditionalFormatting sqref="R5:S49">
    <cfRule type="cellIs" dxfId="683" priority="23" operator="notBetween">
      <formula>$R$4</formula>
      <formula>$S$4</formula>
    </cfRule>
    <cfRule type="cellIs" dxfId="682" priority="24" operator="between">
      <formula>$R$4</formula>
      <formula>$S$4</formula>
    </cfRule>
  </conditionalFormatting>
  <conditionalFormatting sqref="T5:U49">
    <cfRule type="cellIs" dxfId="681" priority="21" operator="notBetween">
      <formula>$T$4</formula>
      <formula>$U$4</formula>
    </cfRule>
    <cfRule type="cellIs" dxfId="680" priority="22" operator="between">
      <formula>$T$4</formula>
      <formula>$U$4</formula>
    </cfRule>
  </conditionalFormatting>
  <conditionalFormatting sqref="V5:W49">
    <cfRule type="cellIs" dxfId="679" priority="19" operator="notBetween">
      <formula>$V$4</formula>
      <formula>$W$4</formula>
    </cfRule>
    <cfRule type="cellIs" dxfId="678" priority="20" operator="between">
      <formula>$V$4</formula>
      <formula>$W$4</formula>
    </cfRule>
  </conditionalFormatting>
  <conditionalFormatting sqref="X5:Y49">
    <cfRule type="cellIs" dxfId="677" priority="17" operator="notBetween">
      <formula>$X$4</formula>
      <formula>$Y$4</formula>
    </cfRule>
    <cfRule type="cellIs" dxfId="676" priority="18" operator="between">
      <formula>$X$4</formula>
      <formula>$Y$4</formula>
    </cfRule>
  </conditionalFormatting>
  <conditionalFormatting sqref="Z5:AG49">
    <cfRule type="cellIs" dxfId="675" priority="15" operator="notBetween">
      <formula>$Z$4</formula>
      <formula>$AA$4</formula>
    </cfRule>
    <cfRule type="cellIs" dxfId="674" priority="16" operator="between">
      <formula>$Z$4</formula>
      <formula>$AA$4</formula>
    </cfRule>
  </conditionalFormatting>
  <conditionalFormatting sqref="AK5:AK49">
    <cfRule type="cellIs" dxfId="673" priority="13" operator="lessThanOrEqual">
      <formula>$AK$4</formula>
    </cfRule>
    <cfRule type="cellIs" dxfId="672" priority="14" operator="greaterThan">
      <formula>$AK$4</formula>
    </cfRule>
  </conditionalFormatting>
  <conditionalFormatting sqref="L7:L49">
    <cfRule type="cellIs" dxfId="671" priority="11" operator="lessThan">
      <formula>$L$4</formula>
    </cfRule>
    <cfRule type="cellIs" dxfId="670" priority="12" operator="greaterThanOrEqual">
      <formula>$L$4</formula>
    </cfRule>
  </conditionalFormatting>
  <conditionalFormatting sqref="G5:G49">
    <cfRule type="cellIs" dxfId="669" priority="9" operator="lessThan">
      <formula>$G$4</formula>
    </cfRule>
    <cfRule type="cellIs" dxfId="668" priority="10" operator="greaterThanOrEqual">
      <formula>$G$4</formula>
    </cfRule>
  </conditionalFormatting>
  <conditionalFormatting sqref="AH5:AI49">
    <cfRule type="cellIs" dxfId="667" priority="7" operator="greaterThan">
      <formula>$AH$4</formula>
    </cfRule>
    <cfRule type="cellIs" dxfId="666" priority="8" operator="lessThanOrEqual">
      <formula>$AH$4</formula>
    </cfRule>
  </conditionalFormatting>
  <conditionalFormatting sqref="AI5:AI49">
    <cfRule type="cellIs" dxfId="665" priority="5" operator="greaterThan">
      <formula>$AI$4</formula>
    </cfRule>
    <cfRule type="cellIs" dxfId="664" priority="6" operator="lessThanOrEqual">
      <formula>$AI$4</formula>
    </cfRule>
  </conditionalFormatting>
  <conditionalFormatting sqref="AJ5:AJ49">
    <cfRule type="expression" dxfId="663" priority="3">
      <formula>$AJ5="No cumple"</formula>
    </cfRule>
    <cfRule type="expression" dxfId="662"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AS49"/>
  <sheetViews>
    <sheetView topLeftCell="F1" zoomScaleNormal="100" workbookViewId="0">
      <selection activeCell="P12" sqref="P12:Q12"/>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265</v>
      </c>
      <c r="C3" s="99"/>
      <c r="D3" s="100"/>
      <c r="E3" s="118" t="s">
        <v>221</v>
      </c>
      <c r="F3" s="118" t="str">
        <f>VLOOKUP(B3,ESPECIFICACIONES[],2,FALSE)</f>
        <v>PEBD</v>
      </c>
      <c r="G3" s="74" t="str">
        <f>VLOOKUP(B3,ESPECIFICACIONES[],3,FALSE)</f>
        <v>No menor a 10 ml</v>
      </c>
      <c r="H3" s="107" t="str">
        <f>VLOOKUP(B3,ESPECIFICACIONES[],5,FALSE)</f>
        <v>El contenido y el envase primario no presenta huellas de coloración</v>
      </c>
      <c r="I3" s="107" t="str">
        <f>VLOOKUP(B3,ESPECIFICACIONES[],4,FALSE)</f>
        <v>Límpida y transparente</v>
      </c>
      <c r="J3" s="120">
        <f>VLOOKUP(B3,ESPECIFICACIONES[],6,FALSE)</f>
        <v>6</v>
      </c>
      <c r="K3" s="120">
        <f>VLOOKUP(B3,ESPECIFICACIONES[],7,FALSE)</f>
        <v>8.1999999999999993</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Gluconato de calcio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0,17 UE/mg</v>
      </c>
      <c r="AL3" s="95"/>
      <c r="AM3" s="97"/>
    </row>
    <row r="4" spans="1:45" s="49" customFormat="1" ht="27" customHeight="1" x14ac:dyDescent="0.25">
      <c r="A4" s="87"/>
      <c r="B4" s="101"/>
      <c r="C4" s="102"/>
      <c r="D4" s="103"/>
      <c r="E4" s="119"/>
      <c r="F4" s="119"/>
      <c r="G4" s="62">
        <v>10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Gluconato de Calcio al 10%</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Gluconato de Calcio al 10%</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Gluconato de Calcio al 10%</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Gluconato de Calcio al 10%</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Gluconato de Calcio al 10%</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Gluconato de Calcio al 10%</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Gluconato de Calcio al 10%</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Gluconato de Calcio al 10%</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Gluconato de Calcio al 10%</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Gluconato de Calcio al 10%</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Gluconato de Calcio al 10%</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Gluconato de Calcio al 10%</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Gluconato de Calcio al 10%</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Gluconato de Calcio al 10%</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Gluconato de Calcio al 10%</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Gluconato de Calcio al 10%</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Gluconato de Calcio al 10%</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Gluconato de Calcio al 10%</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Gluconato de Calcio al 10%</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Gluconato de Calcio al 10%</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Gluconato de Calcio al 10%</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Gluconato de Calcio al 10%</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Gluconato de Calcio al 10%</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Gluconato de Calcio al 10%</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Gluconato de Calcio al 10%</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Gluconato de Calcio al 10%</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Gluconato de Calcio al 10%</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Gluconato de Calcio al 10%</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Gluconato de Calcio al 10%</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Gluconato de Calcio al 10%</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Gluconato de Calcio al 10%</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Gluconato de Calcio al 10%</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Gluconato de Calcio al 10%</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Gluconato de Calcio al 10%</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Gluconato de Calcio al 10%</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Gluconato de Calcio al 10%</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Gluconato de Calcio al 10%</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Gluconato de Calcio al 10%</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Gluconato de Calcio al 10%</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Gluconato de Calcio al 10%</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Gluconato de Calcio al 10%</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Gluconato de Calcio al 10%</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Gluconato de Calcio al 10%</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Gluconato de Calcio al 10%</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Gluconato de Calcio al 10%</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661" priority="35">
      <formula>"""Cumple"" o ""No cumple"""</formula>
    </cfRule>
  </conditionalFormatting>
  <conditionalFormatting sqref="I5:I49">
    <cfRule type="expression" dxfId="660" priority="33">
      <formula>$I5="No cumple"</formula>
    </cfRule>
    <cfRule type="expression" dxfId="659" priority="34">
      <formula>$I5="Cumple"</formula>
    </cfRule>
  </conditionalFormatting>
  <conditionalFormatting sqref="H5:H49">
    <cfRule type="expression" dxfId="658" priority="31">
      <formula>$H5="No cumple"</formula>
    </cfRule>
    <cfRule type="expression" dxfId="657" priority="32">
      <formula>$H5="Cumple"</formula>
    </cfRule>
  </conditionalFormatting>
  <conditionalFormatting sqref="L5:L6">
    <cfRule type="cellIs" dxfId="656" priority="29" operator="lessThan">
      <formula>$L$4</formula>
    </cfRule>
    <cfRule type="cellIs" dxfId="655" priority="30" operator="greaterThanOrEqual">
      <formula>$L$4</formula>
    </cfRule>
  </conditionalFormatting>
  <conditionalFormatting sqref="J5:K49">
    <cfRule type="cellIs" dxfId="654" priority="27" operator="notBetween">
      <formula>$J$3</formula>
      <formula>$K$3</formula>
    </cfRule>
    <cfRule type="cellIs" dxfId="653" priority="28" operator="between">
      <formula>$J$3</formula>
      <formula>$K$3</formula>
    </cfRule>
  </conditionalFormatting>
  <conditionalFormatting sqref="P5:Q49">
    <cfRule type="cellIs" dxfId="652" priority="25" operator="notBetween">
      <formula>$P$4</formula>
      <formula>$Q$4</formula>
    </cfRule>
    <cfRule type="cellIs" dxfId="651" priority="26" operator="between">
      <formula>$P$4</formula>
      <formula>$Q$4</formula>
    </cfRule>
  </conditionalFormatting>
  <conditionalFormatting sqref="R5:S49">
    <cfRule type="cellIs" dxfId="650" priority="23" operator="notBetween">
      <formula>$R$4</formula>
      <formula>$S$4</formula>
    </cfRule>
    <cfRule type="cellIs" dxfId="649" priority="24" operator="between">
      <formula>$R$4</formula>
      <formula>$S$4</formula>
    </cfRule>
  </conditionalFormatting>
  <conditionalFormatting sqref="T5:U49">
    <cfRule type="cellIs" dxfId="648" priority="21" operator="notBetween">
      <formula>$T$4</formula>
      <formula>$U$4</formula>
    </cfRule>
    <cfRule type="cellIs" dxfId="647" priority="22" operator="between">
      <formula>$T$4</formula>
      <formula>$U$4</formula>
    </cfRule>
  </conditionalFormatting>
  <conditionalFormatting sqref="V5:W49">
    <cfRule type="cellIs" dxfId="646" priority="19" operator="notBetween">
      <formula>$V$4</formula>
      <formula>$W$4</formula>
    </cfRule>
    <cfRule type="cellIs" dxfId="645" priority="20" operator="between">
      <formula>$V$4</formula>
      <formula>$W$4</formula>
    </cfRule>
  </conditionalFormatting>
  <conditionalFormatting sqref="X5:Y49">
    <cfRule type="cellIs" dxfId="644" priority="17" operator="notBetween">
      <formula>$X$4</formula>
      <formula>$Y$4</formula>
    </cfRule>
    <cfRule type="cellIs" dxfId="643" priority="18" operator="between">
      <formula>$X$4</formula>
      <formula>$Y$4</formula>
    </cfRule>
  </conditionalFormatting>
  <conditionalFormatting sqref="Z5:AG49">
    <cfRule type="cellIs" dxfId="642" priority="15" operator="notBetween">
      <formula>$Z$4</formula>
      <formula>$AA$4</formula>
    </cfRule>
    <cfRule type="cellIs" dxfId="641" priority="16" operator="between">
      <formula>$Z$4</formula>
      <formula>$AA$4</formula>
    </cfRule>
  </conditionalFormatting>
  <conditionalFormatting sqref="AK5:AK49">
    <cfRule type="cellIs" dxfId="640" priority="13" operator="lessThanOrEqual">
      <formula>$AK$4</formula>
    </cfRule>
    <cfRule type="cellIs" dxfId="639" priority="14" operator="greaterThan">
      <formula>$AK$4</formula>
    </cfRule>
  </conditionalFormatting>
  <conditionalFormatting sqref="L7:L49">
    <cfRule type="cellIs" dxfId="638" priority="11" operator="lessThan">
      <formula>$L$4</formula>
    </cfRule>
    <cfRule type="cellIs" dxfId="637" priority="12" operator="greaterThanOrEqual">
      <formula>$L$4</formula>
    </cfRule>
  </conditionalFormatting>
  <conditionalFormatting sqref="G5:G49">
    <cfRule type="cellIs" dxfId="636" priority="9" operator="lessThan">
      <formula>$G$4</formula>
    </cfRule>
    <cfRule type="cellIs" dxfId="635" priority="10" operator="greaterThanOrEqual">
      <formula>$G$4</formula>
    </cfRule>
  </conditionalFormatting>
  <conditionalFormatting sqref="AH5:AI49">
    <cfRule type="cellIs" dxfId="634" priority="7" operator="greaterThan">
      <formula>$AH$4</formula>
    </cfRule>
    <cfRule type="cellIs" dxfId="633" priority="8" operator="lessThanOrEqual">
      <formula>$AH$4</formula>
    </cfRule>
  </conditionalFormatting>
  <conditionalFormatting sqref="AI5:AI49">
    <cfRule type="cellIs" dxfId="632" priority="5" operator="greaterThan">
      <formula>$AI$4</formula>
    </cfRule>
    <cfRule type="cellIs" dxfId="631" priority="6" operator="lessThanOrEqual">
      <formula>$AI$4</formula>
    </cfRule>
  </conditionalFormatting>
  <conditionalFormatting sqref="AJ5:AJ49">
    <cfRule type="expression" dxfId="630" priority="3">
      <formula>$AJ5="No cumple"</formula>
    </cfRule>
    <cfRule type="expression" dxfId="629"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S49"/>
  <sheetViews>
    <sheetView topLeftCell="E1" zoomScaleNormal="100" workbookViewId="0">
      <selection activeCell="O10" sqref="O10"/>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266</v>
      </c>
      <c r="C3" s="99"/>
      <c r="D3" s="100"/>
      <c r="E3" s="118" t="s">
        <v>221</v>
      </c>
      <c r="F3" s="118" t="str">
        <f>VLOOKUP(B3,ESPECIFICACIONES[],2,FALSE)</f>
        <v>PEBD</v>
      </c>
      <c r="G3" s="74" t="str">
        <f>VLOOKUP(B3,ESPECIFICACIONES[],3,FALSE)</f>
        <v>No menor a 3 ml</v>
      </c>
      <c r="H3" s="107" t="str">
        <f>VLOOKUP(B3,ESPECIFICACIONES[],5,FALSE)</f>
        <v>El contenido y el envase primario no presenta huellas de coloración</v>
      </c>
      <c r="I3" s="107" t="str">
        <f>VLOOKUP(B3,ESPECIFICACIONES[],4,FALSE)</f>
        <v>Solución límpida, transparente e incolora</v>
      </c>
      <c r="J3" s="120">
        <f>VLOOKUP(B3,ESPECIFICACIONES[],6,FALSE)</f>
        <v>2.5</v>
      </c>
      <c r="K3" s="120">
        <f>VLOOKUP(B3,ESPECIFICACIONES[],7,FALSE)</f>
        <v>3.7</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Midazolam</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8,33 UE/mg</v>
      </c>
      <c r="AL3" s="95"/>
      <c r="AM3" s="97"/>
    </row>
    <row r="4" spans="1:45" s="49" customFormat="1" ht="27" customHeight="1" x14ac:dyDescent="0.25">
      <c r="A4" s="87"/>
      <c r="B4" s="101"/>
      <c r="C4" s="102"/>
      <c r="D4" s="103"/>
      <c r="E4" s="119"/>
      <c r="F4" s="119"/>
      <c r="G4" s="62">
        <v>3</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Midazolam ABD</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Midazolam ABD</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Midazolam ABD</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Midazolam ABD</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Midazolam ABD</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Midazolam ABD</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Midazolam ABD</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Midazolam ABD</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Midazolam ABD</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Midazolam ABD</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Midazolam ABD</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Midazolam ABD</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Midazolam ABD</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Midazolam ABD</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Midazolam ABD</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Midazolam ABD</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Midazolam ABD</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Midazolam ABD</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Midazolam ABD</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Midazolam ABD</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Midazolam ABD</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Midazolam ABD</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Midazolam ABD</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Midazolam ABD</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Midazolam ABD</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Midazolam ABD</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Midazolam ABD</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Midazolam ABD</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Midazolam ABD</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Midazolam ABD</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Midazolam ABD</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Midazolam ABD</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Midazolam ABD</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Midazolam ABD</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Midazolam ABD</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Midazolam ABD</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Midazolam ABD</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Midazolam ABD</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Midazolam ABD</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Midazolam ABD</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Midazolam ABD</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Midazolam ABD</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Midazolam ABD</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Midazolam ABD</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Midazolam ABD</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628" priority="35">
      <formula>"""Cumple"" o ""No cumple"""</formula>
    </cfRule>
  </conditionalFormatting>
  <conditionalFormatting sqref="I5:I49">
    <cfRule type="expression" dxfId="627" priority="33">
      <formula>$I5="No cumple"</formula>
    </cfRule>
    <cfRule type="expression" dxfId="626" priority="34">
      <formula>$I5="Cumple"</formula>
    </cfRule>
  </conditionalFormatting>
  <conditionalFormatting sqref="H5:H49">
    <cfRule type="expression" dxfId="625" priority="31">
      <formula>$H5="No cumple"</formula>
    </cfRule>
    <cfRule type="expression" dxfId="624" priority="32">
      <formula>$H5="Cumple"</formula>
    </cfRule>
  </conditionalFormatting>
  <conditionalFormatting sqref="L5:L6">
    <cfRule type="cellIs" dxfId="623" priority="29" operator="lessThan">
      <formula>$L$4</formula>
    </cfRule>
    <cfRule type="cellIs" dxfId="622" priority="30" operator="greaterThanOrEqual">
      <formula>$L$4</formula>
    </cfRule>
  </conditionalFormatting>
  <conditionalFormatting sqref="J5:K49">
    <cfRule type="cellIs" dxfId="621" priority="27" operator="notBetween">
      <formula>$J$3</formula>
      <formula>$K$3</formula>
    </cfRule>
    <cfRule type="cellIs" dxfId="620" priority="28" operator="between">
      <formula>$J$3</formula>
      <formula>$K$3</formula>
    </cfRule>
  </conditionalFormatting>
  <conditionalFormatting sqref="P5:Q49">
    <cfRule type="cellIs" dxfId="619" priority="25" operator="notBetween">
      <formula>$P$4</formula>
      <formula>$Q$4</formula>
    </cfRule>
    <cfRule type="cellIs" dxfId="618" priority="26" operator="between">
      <formula>$P$4</formula>
      <formula>$Q$4</formula>
    </cfRule>
  </conditionalFormatting>
  <conditionalFormatting sqref="R5:S49">
    <cfRule type="cellIs" dxfId="617" priority="23" operator="notBetween">
      <formula>$R$4</formula>
      <formula>$S$4</formula>
    </cfRule>
    <cfRule type="cellIs" dxfId="616" priority="24" operator="between">
      <formula>$R$4</formula>
      <formula>$S$4</formula>
    </cfRule>
  </conditionalFormatting>
  <conditionalFormatting sqref="T5:U49">
    <cfRule type="cellIs" dxfId="615" priority="21" operator="notBetween">
      <formula>$T$4</formula>
      <formula>$U$4</formula>
    </cfRule>
    <cfRule type="cellIs" dxfId="614" priority="22" operator="between">
      <formula>$T$4</formula>
      <formula>$U$4</formula>
    </cfRule>
  </conditionalFormatting>
  <conditionalFormatting sqref="V5:W49">
    <cfRule type="cellIs" dxfId="613" priority="19" operator="notBetween">
      <formula>$V$4</formula>
      <formula>$W$4</formula>
    </cfRule>
    <cfRule type="cellIs" dxfId="612" priority="20" operator="between">
      <formula>$V$4</formula>
      <formula>$W$4</formula>
    </cfRule>
  </conditionalFormatting>
  <conditionalFormatting sqref="X5:Y49">
    <cfRule type="cellIs" dxfId="611" priority="17" operator="notBetween">
      <formula>$X$4</formula>
      <formula>$Y$4</formula>
    </cfRule>
    <cfRule type="cellIs" dxfId="610" priority="18" operator="between">
      <formula>$X$4</formula>
      <formula>$Y$4</formula>
    </cfRule>
  </conditionalFormatting>
  <conditionalFormatting sqref="Z5:AG49">
    <cfRule type="cellIs" dxfId="609" priority="15" operator="notBetween">
      <formula>$Z$4</formula>
      <formula>$AA$4</formula>
    </cfRule>
    <cfRule type="cellIs" dxfId="608" priority="16" operator="between">
      <formula>$Z$4</formula>
      <formula>$AA$4</formula>
    </cfRule>
  </conditionalFormatting>
  <conditionalFormatting sqref="AK5:AK49">
    <cfRule type="cellIs" dxfId="607" priority="13" operator="lessThanOrEqual">
      <formula>$AK$4</formula>
    </cfRule>
    <cfRule type="cellIs" dxfId="606" priority="14" operator="greaterThan">
      <formula>$AK$4</formula>
    </cfRule>
  </conditionalFormatting>
  <conditionalFormatting sqref="L7:L49">
    <cfRule type="cellIs" dxfId="605" priority="11" operator="lessThan">
      <formula>$L$4</formula>
    </cfRule>
    <cfRule type="cellIs" dxfId="604" priority="12" operator="greaterThanOrEqual">
      <formula>$L$4</formula>
    </cfRule>
  </conditionalFormatting>
  <conditionalFormatting sqref="G5:G49">
    <cfRule type="cellIs" dxfId="603" priority="9" operator="lessThan">
      <formula>$G$4</formula>
    </cfRule>
    <cfRule type="cellIs" dxfId="602" priority="10" operator="greaterThanOrEqual">
      <formula>$G$4</formula>
    </cfRule>
  </conditionalFormatting>
  <conditionalFormatting sqref="AH5:AI49">
    <cfRule type="cellIs" dxfId="601" priority="7" operator="greaterThan">
      <formula>$AH$4</formula>
    </cfRule>
    <cfRule type="cellIs" dxfId="600" priority="8" operator="lessThanOrEqual">
      <formula>$AH$4</formula>
    </cfRule>
  </conditionalFormatting>
  <conditionalFormatting sqref="AI5:AI49">
    <cfRule type="cellIs" dxfId="599" priority="5" operator="greaterThan">
      <formula>$AI$4</formula>
    </cfRule>
    <cfRule type="cellIs" dxfId="598" priority="6" operator="lessThanOrEqual">
      <formula>$AI$4</formula>
    </cfRule>
  </conditionalFormatting>
  <conditionalFormatting sqref="AJ5:AJ49">
    <cfRule type="expression" dxfId="597" priority="3">
      <formula>$AJ5="No cumple"</formula>
    </cfRule>
    <cfRule type="expression" dxfId="596"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S49"/>
  <sheetViews>
    <sheetView zoomScaleNormal="100" workbookViewId="0">
      <selection activeCell="E8" sqref="E8"/>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267</v>
      </c>
      <c r="C3" s="99"/>
      <c r="D3" s="100"/>
      <c r="E3" s="118" t="s">
        <v>221</v>
      </c>
      <c r="F3" s="118" t="str">
        <f>VLOOKUP(B3,ESPECIFICACIONES[],2,FALSE)</f>
        <v>PEBD</v>
      </c>
      <c r="G3" s="74" t="str">
        <f>VLOOKUP(B3,ESPECIFICACIONES[],3,FALSE)</f>
        <v>No menor a 2 ml</v>
      </c>
      <c r="H3" s="107" t="str">
        <f>VLOOKUP(B3,ESPECIFICACIONES[],5,FALSE)</f>
        <v>El contenido y el envase primario no presenta huellas de coloración</v>
      </c>
      <c r="I3" s="107" t="str">
        <f>VLOOKUP(B3,ESPECIFICACIONES[],4,FALSE)</f>
        <v>Solución límpida, transparente e incolora</v>
      </c>
      <c r="J3" s="120">
        <f>VLOOKUP(B3,ESPECIFICACIONES[],6,FALSE)</f>
        <v>4</v>
      </c>
      <c r="K3" s="120">
        <f>VLOOKUP(B3,ESPECIFICACIONES[],7,FALSE)</f>
        <v>7.5</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Fentanilo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50,0 UE/mg</v>
      </c>
      <c r="AL3" s="95"/>
      <c r="AM3" s="97"/>
    </row>
    <row r="4" spans="1:45" s="49" customFormat="1" ht="27" customHeight="1" x14ac:dyDescent="0.25">
      <c r="A4" s="87"/>
      <c r="B4" s="101"/>
      <c r="C4" s="102"/>
      <c r="D4" s="103"/>
      <c r="E4" s="119"/>
      <c r="F4" s="119"/>
      <c r="G4" s="62">
        <v>2</v>
      </c>
      <c r="H4" s="108"/>
      <c r="I4" s="108"/>
      <c r="J4" s="120"/>
      <c r="K4" s="120"/>
      <c r="L4" s="63" t="s">
        <v>8</v>
      </c>
      <c r="M4" s="63" t="s">
        <v>8</v>
      </c>
      <c r="N4" s="63" t="e">
        <f>VLOOKUP(E4,ESPECIFICACIONES[],10,FALSE)</f>
        <v>#N/A</v>
      </c>
      <c r="O4" s="108">
        <f>VLOOKUP(B3,ESPECIFICACIONES[],13,FALSE)</f>
        <v>0.9</v>
      </c>
      <c r="P4" s="51">
        <f>VLOOKUP(B3,ESPECIFICACIONES[],13,FALSE)</f>
        <v>0.9</v>
      </c>
      <c r="Q4" s="51">
        <f>VLOOKUP(B3,ESPECIFICACIONES[],14,FALSE)</f>
        <v>1.1000000000000001</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Fentanilo ABD sin conservante</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Fentanilo ABD sin conservante</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Fentanilo ABD sin conservante</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Fentanilo ABD sin conservante</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Fentanilo ABD sin conservante</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Fentanilo ABD sin conservante</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Fentanilo ABD sin conservante</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Fentanilo ABD sin conservante</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Fentanilo ABD sin conservante</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Fentanilo ABD sin conservante</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Fentanilo ABD sin conservante</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Fentanilo ABD sin conservante</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Fentanilo ABD sin conservante</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Fentanilo ABD sin conservante</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Fentanilo ABD sin conservante</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Fentanilo ABD sin conservante</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Fentanilo ABD sin conservante</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Fentanilo ABD sin conservante</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Fentanilo ABD sin conservante</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Fentanilo ABD sin conservante</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Fentanilo ABD sin conservante</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Fentanilo ABD sin conservante</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Fentanilo ABD sin conservante</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Fentanilo ABD sin conservante</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Fentanilo ABD sin conservante</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Fentanilo ABD sin conservante</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Fentanilo ABD sin conservante</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Fentanilo ABD sin conservante</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Fentanilo ABD sin conservante</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Fentanilo ABD sin conservante</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Fentanilo ABD sin conservante</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Fentanilo ABD sin conservante</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Fentanilo ABD sin conservante</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Fentanilo ABD sin conservante</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Fentanilo ABD sin conservante</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Fentanilo ABD sin conservante</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Fentanilo ABD sin conservante</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Fentanilo ABD sin conservante</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Fentanilo ABD sin conservante</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Fentanilo ABD sin conservante</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Fentanilo ABD sin conservante</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Fentanilo ABD sin conservante</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Fentanilo ABD sin conservante</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Fentanilo ABD sin conservante</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Fentanilo ABD sin conservante</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595" priority="35">
      <formula>"""Cumple"" o ""No cumple"""</formula>
    </cfRule>
  </conditionalFormatting>
  <conditionalFormatting sqref="I5:I49">
    <cfRule type="expression" dxfId="594" priority="33">
      <formula>$I5="No cumple"</formula>
    </cfRule>
    <cfRule type="expression" dxfId="593" priority="34">
      <formula>$I5="Cumple"</formula>
    </cfRule>
  </conditionalFormatting>
  <conditionalFormatting sqref="H5:H49">
    <cfRule type="expression" dxfId="592" priority="31">
      <formula>$H5="No cumple"</formula>
    </cfRule>
    <cfRule type="expression" dxfId="591" priority="32">
      <formula>$H5="Cumple"</formula>
    </cfRule>
  </conditionalFormatting>
  <conditionalFormatting sqref="L5:L6">
    <cfRule type="cellIs" dxfId="590" priority="29" operator="lessThan">
      <formula>$L$4</formula>
    </cfRule>
    <cfRule type="cellIs" dxfId="589" priority="30" operator="greaterThanOrEqual">
      <formula>$L$4</formula>
    </cfRule>
  </conditionalFormatting>
  <conditionalFormatting sqref="J5:K49">
    <cfRule type="cellIs" dxfId="588" priority="27" operator="notBetween">
      <formula>$J$3</formula>
      <formula>$K$3</formula>
    </cfRule>
    <cfRule type="cellIs" dxfId="587" priority="28" operator="between">
      <formula>$J$3</formula>
      <formula>$K$3</formula>
    </cfRule>
  </conditionalFormatting>
  <conditionalFormatting sqref="P5:Q49">
    <cfRule type="cellIs" dxfId="586" priority="25" operator="notBetween">
      <formula>$P$4</formula>
      <formula>$Q$4</formula>
    </cfRule>
    <cfRule type="cellIs" dxfId="585" priority="26" operator="between">
      <formula>$P$4</formula>
      <formula>$Q$4</formula>
    </cfRule>
  </conditionalFormatting>
  <conditionalFormatting sqref="R5:S49">
    <cfRule type="cellIs" dxfId="584" priority="23" operator="notBetween">
      <formula>$R$4</formula>
      <formula>$S$4</formula>
    </cfRule>
    <cfRule type="cellIs" dxfId="583" priority="24" operator="between">
      <formula>$R$4</formula>
      <formula>$S$4</formula>
    </cfRule>
  </conditionalFormatting>
  <conditionalFormatting sqref="T5:U49">
    <cfRule type="cellIs" dxfId="582" priority="21" operator="notBetween">
      <formula>$T$4</formula>
      <formula>$U$4</formula>
    </cfRule>
    <cfRule type="cellIs" dxfId="581" priority="22" operator="between">
      <formula>$T$4</formula>
      <formula>$U$4</formula>
    </cfRule>
  </conditionalFormatting>
  <conditionalFormatting sqref="V5:W49">
    <cfRule type="cellIs" dxfId="580" priority="19" operator="notBetween">
      <formula>$V$4</formula>
      <formula>$W$4</formula>
    </cfRule>
    <cfRule type="cellIs" dxfId="579" priority="20" operator="between">
      <formula>$V$4</formula>
      <formula>$W$4</formula>
    </cfRule>
  </conditionalFormatting>
  <conditionalFormatting sqref="X5:Y49">
    <cfRule type="cellIs" dxfId="578" priority="17" operator="notBetween">
      <formula>$X$4</formula>
      <formula>$Y$4</formula>
    </cfRule>
    <cfRule type="cellIs" dxfId="577" priority="18" operator="between">
      <formula>$X$4</formula>
      <formula>$Y$4</formula>
    </cfRule>
  </conditionalFormatting>
  <conditionalFormatting sqref="Z5:AG49">
    <cfRule type="cellIs" dxfId="576" priority="15" operator="notBetween">
      <formula>$Z$4</formula>
      <formula>$AA$4</formula>
    </cfRule>
    <cfRule type="cellIs" dxfId="575" priority="16" operator="between">
      <formula>$Z$4</formula>
      <formula>$AA$4</formula>
    </cfRule>
  </conditionalFormatting>
  <conditionalFormatting sqref="AK5:AK49">
    <cfRule type="cellIs" dxfId="574" priority="13" operator="lessThanOrEqual">
      <formula>$AK$4</formula>
    </cfRule>
    <cfRule type="cellIs" dxfId="573" priority="14" operator="greaterThan">
      <formula>$AK$4</formula>
    </cfRule>
  </conditionalFormatting>
  <conditionalFormatting sqref="L7:L49">
    <cfRule type="cellIs" dxfId="572" priority="11" operator="lessThan">
      <formula>$L$4</formula>
    </cfRule>
    <cfRule type="cellIs" dxfId="571" priority="12" operator="greaterThanOrEqual">
      <formula>$L$4</formula>
    </cfRule>
  </conditionalFormatting>
  <conditionalFormatting sqref="G5:G49">
    <cfRule type="cellIs" dxfId="570" priority="9" operator="lessThan">
      <formula>$G$4</formula>
    </cfRule>
    <cfRule type="cellIs" dxfId="569" priority="10" operator="greaterThanOrEqual">
      <formula>$G$4</formula>
    </cfRule>
  </conditionalFormatting>
  <conditionalFormatting sqref="AH5:AI49">
    <cfRule type="cellIs" dxfId="568" priority="7" operator="greaterThan">
      <formula>$AH$4</formula>
    </cfRule>
    <cfRule type="cellIs" dxfId="567" priority="8" operator="lessThanOrEqual">
      <formula>$AH$4</formula>
    </cfRule>
  </conditionalFormatting>
  <conditionalFormatting sqref="AI5:AI49">
    <cfRule type="cellIs" dxfId="566" priority="5" operator="greaterThan">
      <formula>$AI$4</formula>
    </cfRule>
    <cfRule type="cellIs" dxfId="565" priority="6" operator="lessThanOrEqual">
      <formula>$AI$4</formula>
    </cfRule>
  </conditionalFormatting>
  <conditionalFormatting sqref="AJ5:AJ49">
    <cfRule type="expression" dxfId="564" priority="3">
      <formula>$AJ5="No cumple"</formula>
    </cfRule>
    <cfRule type="expression" dxfId="563"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6"/>
  <dimension ref="A1:AS49"/>
  <sheetViews>
    <sheetView topLeftCell="A44" zoomScaleNormal="100" workbookViewId="0">
      <selection activeCell="G56" sqref="G56"/>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268</v>
      </c>
      <c r="C3" s="99"/>
      <c r="D3" s="100"/>
      <c r="E3" s="118" t="s">
        <v>221</v>
      </c>
      <c r="F3" s="107" t="str">
        <f>VLOOKUP(B3,ESPECIFICACIONES[],2,FALSE)</f>
        <v>VIDRIO ÁMBAR</v>
      </c>
      <c r="G3" s="74" t="str">
        <f>VLOOKUP(B3,ESPECIFICACIONES[],3,FALSE)</f>
        <v>No menor a 2 ml</v>
      </c>
      <c r="H3" s="107" t="str">
        <f>VLOOKUP(B3,ESPECIFICACIONES[],5,FALSE)</f>
        <v>El contenido y el envase primario no presenta huellas de coloración</v>
      </c>
      <c r="I3" s="107" t="str">
        <f>VLOOKUP(B3,ESPECIFICACIONES[],4,FALSE)</f>
        <v>Solución limpida, transparente y ligeramente amarillenta</v>
      </c>
      <c r="J3" s="120">
        <f>VLOOKUP(B3,ESPECIFICACIONES[],6,FALSE)</f>
        <v>5.5</v>
      </c>
      <c r="K3" s="120">
        <f>VLOOKUP(B3,ESPECIFICACIONES[],7,FALSE)</f>
        <v>7</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Ácido ascórbico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1,2 UE/ml</v>
      </c>
      <c r="AL3" s="95"/>
      <c r="AM3" s="97"/>
    </row>
    <row r="4" spans="1:45" s="49" customFormat="1" ht="27" customHeight="1" x14ac:dyDescent="0.25">
      <c r="A4" s="87"/>
      <c r="B4" s="101"/>
      <c r="C4" s="102"/>
      <c r="D4" s="103"/>
      <c r="E4" s="119"/>
      <c r="F4" s="108"/>
      <c r="G4" s="62">
        <v>2</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Vitamina C ABD (2020)</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Vitamina C ABD (2020)</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Vitamina C ABD (2020)</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Vitamina C ABD (2020)</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Vitamina C ABD (2020)</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Vitamina C ABD (2020)</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Vitamina C ABD (2020)</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Vitamina C ABD (2020)</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Vitamina C ABD (2020)</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Vitamina C ABD (2020)</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Vitamina C ABD (2020)</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Vitamina C ABD (2020)</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Vitamina C ABD (2020)</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Vitamina C ABD (2020)</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Vitamina C ABD (2020)</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Vitamina C ABD (2020)</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Vitamina C ABD (2020)</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Vitamina C ABD (2020)</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Vitamina C ABD (2020)</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Vitamina C ABD (2020)</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Vitamina C ABD (2020)</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Vitamina C ABD (2020)</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Vitamina C ABD (2020)</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Vitamina C ABD (2020)</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Vitamina C ABD (2020)</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Vitamina C ABD (2020)</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Vitamina C ABD (2020)</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Vitamina C ABD (2020)</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Vitamina C ABD (2020)</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Vitamina C ABD (2020)</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Vitamina C ABD (2020)</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Vitamina C ABD (2020)</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Vitamina C ABD (2020)</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Vitamina C ABD (2020)</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Vitamina C ABD (2020)</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Vitamina C ABD (2020)</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Vitamina C ABD (2020)</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Vitamina C ABD (2020)</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Vitamina C ABD (2020)</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Vitamina C ABD (2020)</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Vitamina C ABD (2020)</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Vitamina C ABD (2020)</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Vitamina C ABD (2020)</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Vitamina C ABD (2020)</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Vitamina C ABD (2020)</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562" priority="35">
      <formula>"""Cumple"" o ""No cumple"""</formula>
    </cfRule>
  </conditionalFormatting>
  <conditionalFormatting sqref="I5:I49">
    <cfRule type="expression" dxfId="561" priority="33">
      <formula>$I5="No cumple"</formula>
    </cfRule>
    <cfRule type="expression" dxfId="560" priority="34">
      <formula>$I5="Cumple"</formula>
    </cfRule>
  </conditionalFormatting>
  <conditionalFormatting sqref="H5:H49">
    <cfRule type="expression" dxfId="559" priority="31">
      <formula>$H5="No cumple"</formula>
    </cfRule>
    <cfRule type="expression" dxfId="558" priority="32">
      <formula>$H5="Cumple"</formula>
    </cfRule>
  </conditionalFormatting>
  <conditionalFormatting sqref="L5:L6">
    <cfRule type="cellIs" dxfId="557" priority="29" operator="lessThan">
      <formula>$L$4</formula>
    </cfRule>
    <cfRule type="cellIs" dxfId="556" priority="30" operator="greaterThanOrEqual">
      <formula>$L$4</formula>
    </cfRule>
  </conditionalFormatting>
  <conditionalFormatting sqref="J5:K49">
    <cfRule type="cellIs" dxfId="555" priority="27" operator="notBetween">
      <formula>$J$3</formula>
      <formula>$K$3</formula>
    </cfRule>
    <cfRule type="cellIs" dxfId="554" priority="28" operator="between">
      <formula>$J$3</formula>
      <formula>$K$3</formula>
    </cfRule>
  </conditionalFormatting>
  <conditionalFormatting sqref="P5:Q49">
    <cfRule type="cellIs" dxfId="553" priority="25" operator="notBetween">
      <formula>$P$4</formula>
      <formula>$Q$4</formula>
    </cfRule>
    <cfRule type="cellIs" dxfId="552" priority="26" operator="between">
      <formula>$P$4</formula>
      <formula>$Q$4</formula>
    </cfRule>
  </conditionalFormatting>
  <conditionalFormatting sqref="R5:S49">
    <cfRule type="cellIs" dxfId="551" priority="23" operator="notBetween">
      <formula>$R$4</formula>
      <formula>$S$4</formula>
    </cfRule>
    <cfRule type="cellIs" dxfId="550" priority="24" operator="between">
      <formula>$R$4</formula>
      <formula>$S$4</formula>
    </cfRule>
  </conditionalFormatting>
  <conditionalFormatting sqref="T5:U49">
    <cfRule type="cellIs" dxfId="549" priority="21" operator="notBetween">
      <formula>$T$4</formula>
      <formula>$U$4</formula>
    </cfRule>
    <cfRule type="cellIs" dxfId="548" priority="22" operator="between">
      <formula>$T$4</formula>
      <formula>$U$4</formula>
    </cfRule>
  </conditionalFormatting>
  <conditionalFormatting sqref="V5:W49">
    <cfRule type="cellIs" dxfId="547" priority="19" operator="notBetween">
      <formula>$V$4</formula>
      <formula>$W$4</formula>
    </cfRule>
    <cfRule type="cellIs" dxfId="546" priority="20" operator="between">
      <formula>$V$4</formula>
      <formula>$W$4</formula>
    </cfRule>
  </conditionalFormatting>
  <conditionalFormatting sqref="X5:Y49">
    <cfRule type="cellIs" dxfId="545" priority="17" operator="notBetween">
      <formula>$X$4</formula>
      <formula>$Y$4</formula>
    </cfRule>
    <cfRule type="cellIs" dxfId="544" priority="18" operator="between">
      <formula>$X$4</formula>
      <formula>$Y$4</formula>
    </cfRule>
  </conditionalFormatting>
  <conditionalFormatting sqref="Z5:AG49">
    <cfRule type="cellIs" dxfId="543" priority="15" operator="notBetween">
      <formula>$Z$4</formula>
      <formula>$AA$4</formula>
    </cfRule>
    <cfRule type="cellIs" dxfId="542" priority="16" operator="between">
      <formula>$Z$4</formula>
      <formula>$AA$4</formula>
    </cfRule>
  </conditionalFormatting>
  <conditionalFormatting sqref="AK5:AK49">
    <cfRule type="cellIs" dxfId="541" priority="13" operator="lessThanOrEqual">
      <formula>$AK$4</formula>
    </cfRule>
    <cfRule type="cellIs" dxfId="540" priority="14" operator="greaterThan">
      <formula>$AK$4</formula>
    </cfRule>
  </conditionalFormatting>
  <conditionalFormatting sqref="L7:L49">
    <cfRule type="cellIs" dxfId="539" priority="11" operator="lessThan">
      <formula>$L$4</formula>
    </cfRule>
    <cfRule type="cellIs" dxfId="538" priority="12" operator="greaterThanOrEqual">
      <formula>$L$4</formula>
    </cfRule>
  </conditionalFormatting>
  <conditionalFormatting sqref="G5:G49">
    <cfRule type="cellIs" dxfId="537" priority="9" operator="lessThan">
      <formula>$G$4</formula>
    </cfRule>
    <cfRule type="cellIs" dxfId="536" priority="10" operator="greaterThanOrEqual">
      <formula>$G$4</formula>
    </cfRule>
  </conditionalFormatting>
  <conditionalFormatting sqref="AH5:AI49">
    <cfRule type="cellIs" dxfId="535" priority="7" operator="greaterThan">
      <formula>$AH$4</formula>
    </cfRule>
    <cfRule type="cellIs" dxfId="534" priority="8" operator="lessThanOrEqual">
      <formula>$AH$4</formula>
    </cfRule>
  </conditionalFormatting>
  <conditionalFormatting sqref="AI5:AI49">
    <cfRule type="cellIs" dxfId="533" priority="5" operator="greaterThan">
      <formula>$AI$4</formula>
    </cfRule>
    <cfRule type="cellIs" dxfId="532" priority="6" operator="lessThanOrEqual">
      <formula>$AI$4</formula>
    </cfRule>
  </conditionalFormatting>
  <conditionalFormatting sqref="AJ5:AJ49">
    <cfRule type="expression" dxfId="531" priority="3">
      <formula>$AJ5="No cumple"</formula>
    </cfRule>
    <cfRule type="expression" dxfId="530"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7"/>
  <dimension ref="A1:AS49"/>
  <sheetViews>
    <sheetView zoomScaleNormal="100" workbookViewId="0">
      <selection activeCell="G10" sqref="G10"/>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269</v>
      </c>
      <c r="C3" s="99"/>
      <c r="D3" s="100"/>
      <c r="E3" s="118" t="s">
        <v>221</v>
      </c>
      <c r="F3" s="107" t="str">
        <f>VLOOKUP(B3,ESPECIFICACIONES[],2,FALSE)</f>
        <v>VIDRIO ÁMBAR</v>
      </c>
      <c r="G3" s="74" t="str">
        <f>VLOOKUP(B3,ESPECIFICACIONES[],3,FALSE)</f>
        <v>No menor a 2 ml</v>
      </c>
      <c r="H3" s="107" t="str">
        <f>VLOOKUP(B3,ESPECIFICACIONES[],5,FALSE)</f>
        <v>El contenido y el envase primario no presenta huellas de coloración</v>
      </c>
      <c r="I3" s="107" t="str">
        <f>VLOOKUP(B3,ESPECIFICACIONES[],4,FALSE)</f>
        <v>Solución limpida, transparente y ligeramente amarillenta</v>
      </c>
      <c r="J3" s="120">
        <f>VLOOKUP(B3,ESPECIFICACIONES[],6,FALSE)</f>
        <v>5</v>
      </c>
      <c r="K3" s="120">
        <f>VLOOKUP(B3,ESPECIFICACIONES[],7,FALSE)</f>
        <v>7</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Ácido ascórbico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1,2 UE/ml</v>
      </c>
      <c r="AL3" s="95"/>
      <c r="AM3" s="97"/>
    </row>
    <row r="4" spans="1:45" s="49" customFormat="1" ht="27" customHeight="1" x14ac:dyDescent="0.25">
      <c r="A4" s="87"/>
      <c r="B4" s="101"/>
      <c r="C4" s="102"/>
      <c r="D4" s="103"/>
      <c r="E4" s="119"/>
      <c r="F4" s="108"/>
      <c r="G4" s="62">
        <v>2</v>
      </c>
      <c r="H4" s="108"/>
      <c r="I4" s="108"/>
      <c r="J4" s="120"/>
      <c r="K4" s="120"/>
      <c r="L4" s="63" t="s">
        <v>8</v>
      </c>
      <c r="M4" s="63" t="s">
        <v>8</v>
      </c>
      <c r="N4" s="63" t="e">
        <f>VLOOKUP(E4,ESPECIFICACIONES[],10,FALSE)</f>
        <v>#N/A</v>
      </c>
      <c r="O4" s="108">
        <f>VLOOKUP(B3,ESPECIFICACIONES[],13,FALSE)</f>
        <v>0.9</v>
      </c>
      <c r="P4" s="51">
        <f>VLOOKUP(B3,ESPECIFICACIONES[],13,FALSE)</f>
        <v>0.9</v>
      </c>
      <c r="Q4" s="51">
        <f>VLOOKUP(B3,ESPECIFICACIONES[],14,FALSE)</f>
        <v>1.1000000000000001</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Vitamina C ABD</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Vitamina C ABD</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Vitamina C ABD</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Vitamina C ABD</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Vitamina C ABD</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Vitamina C ABD</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Vitamina C ABD</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Vitamina C ABD</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Vitamina C ABD</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Vitamina C ABD</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Vitamina C ABD</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Vitamina C ABD</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Vitamina C ABD</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Vitamina C ABD</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Vitamina C ABD</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Vitamina C ABD</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Vitamina C ABD</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Vitamina C ABD</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Vitamina C ABD</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Vitamina C ABD</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Vitamina C ABD</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Vitamina C ABD</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Vitamina C ABD</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Vitamina C ABD</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Vitamina C ABD</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Vitamina C ABD</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Vitamina C ABD</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Vitamina C ABD</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Vitamina C ABD</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Vitamina C ABD</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Vitamina C ABD</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Vitamina C ABD</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Vitamina C ABD</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Vitamina C ABD</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Vitamina C ABD</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Vitamina C ABD</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Vitamina C ABD</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Vitamina C ABD</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Vitamina C ABD</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Vitamina C ABD</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Vitamina C ABD</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Vitamina C ABD</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Vitamina C ABD</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Vitamina C ABD</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Vitamina C ABD</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529" priority="35">
      <formula>"""Cumple"" o ""No cumple"""</formula>
    </cfRule>
  </conditionalFormatting>
  <conditionalFormatting sqref="I5:I49">
    <cfRule type="expression" dxfId="528" priority="33">
      <formula>$I5="No cumple"</formula>
    </cfRule>
    <cfRule type="expression" dxfId="527" priority="34">
      <formula>$I5="Cumple"</formula>
    </cfRule>
  </conditionalFormatting>
  <conditionalFormatting sqref="H5:H49">
    <cfRule type="expression" dxfId="526" priority="31">
      <formula>$H5="No cumple"</formula>
    </cfRule>
    <cfRule type="expression" dxfId="525" priority="32">
      <formula>$H5="Cumple"</formula>
    </cfRule>
  </conditionalFormatting>
  <conditionalFormatting sqref="L5:L6">
    <cfRule type="cellIs" dxfId="524" priority="29" operator="lessThan">
      <formula>$L$4</formula>
    </cfRule>
    <cfRule type="cellIs" dxfId="523" priority="30" operator="greaterThanOrEqual">
      <formula>$L$4</formula>
    </cfRule>
  </conditionalFormatting>
  <conditionalFormatting sqref="J5:K49">
    <cfRule type="cellIs" dxfId="522" priority="27" operator="notBetween">
      <formula>$J$3</formula>
      <formula>$K$3</formula>
    </cfRule>
    <cfRule type="cellIs" dxfId="521" priority="28" operator="between">
      <formula>$J$3</formula>
      <formula>$K$3</formula>
    </cfRule>
  </conditionalFormatting>
  <conditionalFormatting sqref="P5:Q49">
    <cfRule type="cellIs" dxfId="520" priority="25" operator="notBetween">
      <formula>$P$4</formula>
      <formula>$Q$4</formula>
    </cfRule>
    <cfRule type="cellIs" dxfId="519" priority="26" operator="between">
      <formula>$P$4</formula>
      <formula>$Q$4</formula>
    </cfRule>
  </conditionalFormatting>
  <conditionalFormatting sqref="R5:S49">
    <cfRule type="cellIs" dxfId="518" priority="23" operator="notBetween">
      <formula>$R$4</formula>
      <formula>$S$4</formula>
    </cfRule>
    <cfRule type="cellIs" dxfId="517" priority="24" operator="between">
      <formula>$R$4</formula>
      <formula>$S$4</formula>
    </cfRule>
  </conditionalFormatting>
  <conditionalFormatting sqref="T5:U49">
    <cfRule type="cellIs" dxfId="516" priority="21" operator="notBetween">
      <formula>$T$4</formula>
      <formula>$U$4</formula>
    </cfRule>
    <cfRule type="cellIs" dxfId="515" priority="22" operator="between">
      <formula>$T$4</formula>
      <formula>$U$4</formula>
    </cfRule>
  </conditionalFormatting>
  <conditionalFormatting sqref="V5:W49">
    <cfRule type="cellIs" dxfId="514" priority="19" operator="notBetween">
      <formula>$V$4</formula>
      <formula>$W$4</formula>
    </cfRule>
    <cfRule type="cellIs" dxfId="513" priority="20" operator="between">
      <formula>$V$4</formula>
      <formula>$W$4</formula>
    </cfRule>
  </conditionalFormatting>
  <conditionalFormatting sqref="X5:Y49">
    <cfRule type="cellIs" dxfId="512" priority="17" operator="notBetween">
      <formula>$X$4</formula>
      <formula>$Y$4</formula>
    </cfRule>
    <cfRule type="cellIs" dxfId="511" priority="18" operator="between">
      <formula>$X$4</formula>
      <formula>$Y$4</formula>
    </cfRule>
  </conditionalFormatting>
  <conditionalFormatting sqref="Z5:AG49">
    <cfRule type="cellIs" dxfId="510" priority="15" operator="notBetween">
      <formula>$Z$4</formula>
      <formula>$AA$4</formula>
    </cfRule>
    <cfRule type="cellIs" dxfId="509" priority="16" operator="between">
      <formula>$Z$4</formula>
      <formula>$AA$4</formula>
    </cfRule>
  </conditionalFormatting>
  <conditionalFormatting sqref="AK5:AK49">
    <cfRule type="cellIs" dxfId="508" priority="13" operator="lessThanOrEqual">
      <formula>$AK$4</formula>
    </cfRule>
    <cfRule type="cellIs" dxfId="507" priority="14" operator="greaterThan">
      <formula>$AK$4</formula>
    </cfRule>
  </conditionalFormatting>
  <conditionalFormatting sqref="L7:L49">
    <cfRule type="cellIs" dxfId="506" priority="11" operator="lessThan">
      <formula>$L$4</formula>
    </cfRule>
    <cfRule type="cellIs" dxfId="505" priority="12" operator="greaterThanOrEqual">
      <formula>$L$4</formula>
    </cfRule>
  </conditionalFormatting>
  <conditionalFormatting sqref="G5:G49">
    <cfRule type="cellIs" dxfId="504" priority="9" operator="lessThan">
      <formula>$G$4</formula>
    </cfRule>
    <cfRule type="cellIs" dxfId="503" priority="10" operator="greaterThanOrEqual">
      <formula>$G$4</formula>
    </cfRule>
  </conditionalFormatting>
  <conditionalFormatting sqref="AH5:AI49">
    <cfRule type="cellIs" dxfId="502" priority="7" operator="greaterThan">
      <formula>$AH$4</formula>
    </cfRule>
    <cfRule type="cellIs" dxfId="501" priority="8" operator="lessThanOrEqual">
      <formula>$AH$4</formula>
    </cfRule>
  </conditionalFormatting>
  <conditionalFormatting sqref="AI5:AI49">
    <cfRule type="cellIs" dxfId="500" priority="5" operator="greaterThan">
      <formula>$AI$4</formula>
    </cfRule>
    <cfRule type="cellIs" dxfId="499" priority="6" operator="lessThanOrEqual">
      <formula>$AI$4</formula>
    </cfRule>
  </conditionalFormatting>
  <conditionalFormatting sqref="AJ5:AJ49">
    <cfRule type="expression" dxfId="498" priority="3">
      <formula>$AJ5="No cumple"</formula>
    </cfRule>
    <cfRule type="expression" dxfId="497"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8"/>
  <dimension ref="A1:AS49"/>
  <sheetViews>
    <sheetView topLeftCell="A44" zoomScaleNormal="100" workbookViewId="0">
      <selection activeCell="I58" sqref="I58"/>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9" max="9" width="11.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270</v>
      </c>
      <c r="C3" s="99"/>
      <c r="D3" s="100"/>
      <c r="E3" s="118" t="s">
        <v>221</v>
      </c>
      <c r="F3" s="118" t="str">
        <f>VLOOKUP(B3,ESPECIFICACIONES[],2,FALSE)</f>
        <v>PEAD</v>
      </c>
      <c r="G3" s="74" t="str">
        <f>VLOOKUP(B3,ESPECIFICACIONES[],3,FALSE)</f>
        <v>No menor a 5 Litros</v>
      </c>
      <c r="H3" s="107" t="str">
        <f>VLOOKUP(B3,ESPECIFICACIONES[],5,FALSE)</f>
        <v>No presenta ninguna fuga del producto y correcto cerrado del precinto de seguridad en su tapa</v>
      </c>
      <c r="I3" s="107" t="str">
        <f>VLOOKUP(B3,ESPECIFICACIONES[],4,FALSE)</f>
        <v>Solución de aspecto claro e incoloro, de olor fuerte y caracteristico, parecido al acre o vinagre</v>
      </c>
      <c r="J3" s="120">
        <f>VLOOKUP(B3,ESPECIFICACIONES[],6,FALSE)</f>
        <v>1</v>
      </c>
      <c r="K3" s="120">
        <f>VLOOKUP(B3,ESPECIFICACIONES[],7,FALSE)</f>
        <v>2</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Peróxido de hidrógeno</v>
      </c>
      <c r="Q3" s="104"/>
      <c r="R3" s="104" t="str">
        <f>VLOOKUP(B3,ESPECIFICACIONES[],15,FALSE)</f>
        <v>% Ácido peracético</v>
      </c>
      <c r="S3" s="104"/>
      <c r="T3" s="104" t="str">
        <f>VLOOKUP(B3,ESPECIFICACIONES[],18,FALSE)</f>
        <v>% Ácido acético</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 xml:space="preserve">RTMA: 100 UFC/ml       </v>
      </c>
      <c r="AI3" s="63" t="str">
        <f>VLOOKUP(B3,ESPECIFICACIONES[],40,FALSE)</f>
        <v>RTCHL: 10 UFC/ml</v>
      </c>
      <c r="AJ3" s="107" t="str">
        <f>VLOOKUP(B3,ESPECIFICACIONES[],41,FALSE)</f>
        <v>NA</v>
      </c>
      <c r="AK3" s="63" t="str">
        <f>VLOOKUP(B3,ESPECIFICACIONES[],42,FALSE)</f>
        <v>NA</v>
      </c>
      <c r="AL3" s="95"/>
      <c r="AM3" s="97"/>
    </row>
    <row r="4" spans="1:45" s="49" customFormat="1" ht="33" customHeight="1" x14ac:dyDescent="0.25">
      <c r="A4" s="87"/>
      <c r="B4" s="101"/>
      <c r="C4" s="102"/>
      <c r="D4" s="103"/>
      <c r="E4" s="119"/>
      <c r="F4" s="119"/>
      <c r="G4" s="62">
        <v>5000</v>
      </c>
      <c r="H4" s="108"/>
      <c r="I4" s="108"/>
      <c r="J4" s="120"/>
      <c r="K4" s="120"/>
      <c r="L4" s="63" t="s">
        <v>8</v>
      </c>
      <c r="M4" s="63" t="s">
        <v>8</v>
      </c>
      <c r="N4" s="63" t="e">
        <f>VLOOKUP(E4,ESPECIFICACIONES[],10,FALSE)</f>
        <v>#N/A</v>
      </c>
      <c r="O4" s="108">
        <f>VLOOKUP(B3,ESPECIFICACIONES[],13,FALSE)</f>
        <v>0.26</v>
      </c>
      <c r="P4" s="51">
        <f>VLOOKUP(B3,ESPECIFICACIONES[],13,FALSE)</f>
        <v>0.26</v>
      </c>
      <c r="Q4" s="51">
        <f>VLOOKUP(B3,ESPECIFICACIONES[],14,FALSE)</f>
        <v>0.35</v>
      </c>
      <c r="R4" s="52">
        <f>VLOOKUP(B3,ESPECIFICACIONES[],16,FALSE)</f>
        <v>0.03</v>
      </c>
      <c r="S4" s="52">
        <f>VLOOKUP(B3,ESPECIFICACIONES[],17,FALSE)</f>
        <v>5.5E-2</v>
      </c>
      <c r="T4" s="52">
        <f>VLOOKUP(B3,ESPECIFICACIONES[],19,FALSE)</f>
        <v>4.4999999999999998E-2</v>
      </c>
      <c r="U4" s="52">
        <f>VLOOKUP(B3,ESPECIFICACIONES[],20,FALSE)</f>
        <v>0.1</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v>100</v>
      </c>
      <c r="AI4" s="67">
        <v>10</v>
      </c>
      <c r="AJ4" s="108" t="e">
        <f>VLOOKUP(C4,ESPECIFICACIONES[],40,FALSE)</f>
        <v>#N/A</v>
      </c>
      <c r="AK4" s="66">
        <v>0.5</v>
      </c>
      <c r="AL4" s="96"/>
      <c r="AM4" s="97"/>
      <c r="AS4" s="50"/>
    </row>
    <row r="5" spans="1:45" ht="20.25" customHeight="1" x14ac:dyDescent="0.25">
      <c r="A5" s="65"/>
      <c r="B5" s="121" t="str">
        <f>VLOOKUP(B3,ESPECIFICACIONES[],1,FALSE)</f>
        <v>Ácido Peracético 3,5%</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Ácido Peracético 3,5%</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Ácido Peracético 3,5%</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Ácido Peracético 3,5%</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Ácido Peracético 3,5%</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Ácido Peracético 3,5%</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Ácido Peracético 3,5%</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Ácido Peracético 3,5%</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Ácido Peracético 3,5%</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Ácido Peracético 3,5%</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Ácido Peracético 3,5%</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Ácido Peracético 3,5%</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Ácido Peracético 3,5%</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Ácido Peracético 3,5%</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Ácido Peracético 3,5%</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Ácido Peracético 3,5%</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Ácido Peracético 3,5%</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Ácido Peracético 3,5%</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Ácido Peracético 3,5%</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Ácido Peracético 3,5%</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Ácido Peracético 3,5%</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Ácido Peracético 3,5%</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Ácido Peracético 3,5%</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Ácido Peracético 3,5%</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Ácido Peracético 3,5%</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Ácido Peracético 3,5%</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Ácido Peracético 3,5%</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Ácido Peracético 3,5%</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Ácido Peracético 3,5%</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Ácido Peracético 3,5%</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Ácido Peracético 3,5%</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Ácido Peracético 3,5%</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Ácido Peracético 3,5%</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Ácido Peracético 3,5%</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Ácido Peracético 3,5%</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Ácido Peracético 3,5%</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Ácido Peracético 3,5%</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Ácido Peracético 3,5%</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Ácido Peracético 3,5%</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Ácido Peracético 3,5%</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Ácido Peracético 3,5%</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Ácido Peracético 3,5%</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Ácido Peracético 3,5%</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Ácido Peracético 3,5%</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Ácido Peracético 3,5%</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496" priority="35">
      <formula>"""Cumple"" o ""No cumple"""</formula>
    </cfRule>
  </conditionalFormatting>
  <conditionalFormatting sqref="I5:I49">
    <cfRule type="expression" dxfId="495" priority="33">
      <formula>$I5="No cumple"</formula>
    </cfRule>
    <cfRule type="expression" dxfId="494" priority="34">
      <formula>$I5="Cumple"</formula>
    </cfRule>
  </conditionalFormatting>
  <conditionalFormatting sqref="H5:H49">
    <cfRule type="expression" dxfId="493" priority="31">
      <formula>$H5="No cumple"</formula>
    </cfRule>
    <cfRule type="expression" dxfId="492" priority="32">
      <formula>$H5="Cumple"</formula>
    </cfRule>
  </conditionalFormatting>
  <conditionalFormatting sqref="L5:L6">
    <cfRule type="cellIs" dxfId="491" priority="29" operator="lessThan">
      <formula>$L$4</formula>
    </cfRule>
    <cfRule type="cellIs" dxfId="490" priority="30" operator="greaterThanOrEqual">
      <formula>$L$4</formula>
    </cfRule>
  </conditionalFormatting>
  <conditionalFormatting sqref="J5:K49">
    <cfRule type="cellIs" dxfId="489" priority="27" operator="notBetween">
      <formula>$J$3</formula>
      <formula>$K$3</formula>
    </cfRule>
    <cfRule type="cellIs" dxfId="488" priority="28" operator="between">
      <formula>$J$3</formula>
      <formula>$K$3</formula>
    </cfRule>
  </conditionalFormatting>
  <conditionalFormatting sqref="P5:Q49">
    <cfRule type="cellIs" dxfId="487" priority="25" operator="notBetween">
      <formula>$P$4</formula>
      <formula>$Q$4</formula>
    </cfRule>
    <cfRule type="cellIs" dxfId="486" priority="26" operator="between">
      <formula>$P$4</formula>
      <formula>$Q$4</formula>
    </cfRule>
  </conditionalFormatting>
  <conditionalFormatting sqref="R5:S49">
    <cfRule type="cellIs" dxfId="485" priority="23" operator="notBetween">
      <formula>$R$4</formula>
      <formula>$S$4</formula>
    </cfRule>
    <cfRule type="cellIs" dxfId="484" priority="24" operator="between">
      <formula>$R$4</formula>
      <formula>$S$4</formula>
    </cfRule>
  </conditionalFormatting>
  <conditionalFormatting sqref="T5:U49">
    <cfRule type="cellIs" dxfId="483" priority="21" operator="notBetween">
      <formula>$T$4</formula>
      <formula>$U$4</formula>
    </cfRule>
    <cfRule type="cellIs" dxfId="482" priority="22" operator="between">
      <formula>$T$4</formula>
      <formula>$U$4</formula>
    </cfRule>
  </conditionalFormatting>
  <conditionalFormatting sqref="V5:W49">
    <cfRule type="cellIs" dxfId="481" priority="19" operator="notBetween">
      <formula>$V$4</formula>
      <formula>$W$4</formula>
    </cfRule>
    <cfRule type="cellIs" dxfId="480" priority="20" operator="between">
      <formula>$V$4</formula>
      <formula>$W$4</formula>
    </cfRule>
  </conditionalFormatting>
  <conditionalFormatting sqref="X5:Y49">
    <cfRule type="cellIs" dxfId="479" priority="17" operator="notBetween">
      <formula>$X$4</formula>
      <formula>$Y$4</formula>
    </cfRule>
    <cfRule type="cellIs" dxfId="478" priority="18" operator="between">
      <formula>$X$4</formula>
      <formula>$Y$4</formula>
    </cfRule>
  </conditionalFormatting>
  <conditionalFormatting sqref="Z5:AG49">
    <cfRule type="cellIs" dxfId="477" priority="15" operator="notBetween">
      <formula>$Z$4</formula>
      <formula>$AA$4</formula>
    </cfRule>
    <cfRule type="cellIs" dxfId="476" priority="16" operator="between">
      <formula>$Z$4</formula>
      <formula>$AA$4</formula>
    </cfRule>
  </conditionalFormatting>
  <conditionalFormatting sqref="AK5:AK49">
    <cfRule type="cellIs" dxfId="475" priority="13" operator="lessThanOrEqual">
      <formula>$AK$4</formula>
    </cfRule>
    <cfRule type="cellIs" dxfId="474" priority="14" operator="greaterThan">
      <formula>$AK$4</formula>
    </cfRule>
  </conditionalFormatting>
  <conditionalFormatting sqref="L7:L49">
    <cfRule type="cellIs" dxfId="473" priority="11" operator="lessThan">
      <formula>$L$4</formula>
    </cfRule>
    <cfRule type="cellIs" dxfId="472" priority="12" operator="greaterThanOrEqual">
      <formula>$L$4</formula>
    </cfRule>
  </conditionalFormatting>
  <conditionalFormatting sqref="G5:G49">
    <cfRule type="cellIs" dxfId="471" priority="9" operator="lessThan">
      <formula>$G$4</formula>
    </cfRule>
    <cfRule type="cellIs" dxfId="470" priority="10" operator="greaterThanOrEqual">
      <formula>$G$4</formula>
    </cfRule>
  </conditionalFormatting>
  <conditionalFormatting sqref="AH5:AI49">
    <cfRule type="cellIs" dxfId="469" priority="7" operator="greaterThan">
      <formula>$AH$4</formula>
    </cfRule>
    <cfRule type="cellIs" dxfId="468" priority="8" operator="lessThanOrEqual">
      <formula>$AH$4</formula>
    </cfRule>
  </conditionalFormatting>
  <conditionalFormatting sqref="AI5:AI49">
    <cfRule type="cellIs" dxfId="467" priority="5" operator="greaterThan">
      <formula>$AI$4</formula>
    </cfRule>
    <cfRule type="cellIs" dxfId="466" priority="6" operator="lessThanOrEqual">
      <formula>$AI$4</formula>
    </cfRule>
  </conditionalFormatting>
  <conditionalFormatting sqref="AJ5:AJ49">
    <cfRule type="expression" dxfId="465" priority="3">
      <formula>$AJ5="No cumple"</formula>
    </cfRule>
    <cfRule type="expression" dxfId="464"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9"/>
  <dimension ref="A1:AS49"/>
  <sheetViews>
    <sheetView zoomScaleNormal="100" workbookViewId="0">
      <selection activeCell="I9" sqref="I9"/>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271</v>
      </c>
      <c r="C3" s="99"/>
      <c r="D3" s="100"/>
      <c r="E3" s="118" t="s">
        <v>221</v>
      </c>
      <c r="F3" s="118" t="str">
        <f>VLOOKUP(B3,ESPECIFICACIONES[],2,FALSE)</f>
        <v>PEAD</v>
      </c>
      <c r="G3" s="74" t="str">
        <f>VLOOKUP(B3,ESPECIFICACIONES[],3,FALSE)</f>
        <v>No menor a 5 Litros</v>
      </c>
      <c r="H3" s="107" t="str">
        <f>VLOOKUP(B3,ESPECIFICACIONES[],5,FALSE)</f>
        <v>No presenta ninguna fuga del producto y correcto cerrado del precinto de seguridad en su tapa</v>
      </c>
      <c r="I3" s="107" t="str">
        <f>VLOOKUP(B3,ESPECIFICACIONES[],4,FALSE)</f>
        <v>Solución límpida, transparente e incolora</v>
      </c>
      <c r="J3" s="120">
        <f>VLOOKUP(B3,ESPECIFICACIONES[],6,FALSE)</f>
        <v>0.5</v>
      </c>
      <c r="K3" s="120">
        <f>VLOOKUP(B3,ESPECIFICACIONES[],7,FALSE)</f>
        <v>1.5</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Ácido cítrico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 xml:space="preserve">RTMA: 100 UFC/ml       </v>
      </c>
      <c r="AI3" s="63" t="str">
        <f>VLOOKUP(B3,ESPECIFICACIONES[],40,FALSE)</f>
        <v>RTCHL: 10 UFC/ml</v>
      </c>
      <c r="AJ3" s="107" t="str">
        <f>VLOOKUP(B3,ESPECIFICACIONES[],41,FALSE)</f>
        <v>NA</v>
      </c>
      <c r="AK3" s="63" t="str">
        <f>VLOOKUP(B3,ESPECIFICACIONES[],42,FALSE)</f>
        <v>NA</v>
      </c>
      <c r="AL3" s="95"/>
      <c r="AM3" s="97"/>
    </row>
    <row r="4" spans="1:45" s="49" customFormat="1" ht="27" customHeight="1" x14ac:dyDescent="0.25">
      <c r="A4" s="87"/>
      <c r="B4" s="101"/>
      <c r="C4" s="102"/>
      <c r="D4" s="103"/>
      <c r="E4" s="119"/>
      <c r="F4" s="119"/>
      <c r="G4" s="62">
        <v>5000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v>100</v>
      </c>
      <c r="AI4" s="67">
        <v>10</v>
      </c>
      <c r="AJ4" s="108" t="e">
        <f>VLOOKUP(C4,ESPECIFICACIONES[],40,FALSE)</f>
        <v>#N/A</v>
      </c>
      <c r="AK4" s="66">
        <v>0.5</v>
      </c>
      <c r="AL4" s="96"/>
      <c r="AM4" s="97"/>
      <c r="AS4" s="50"/>
    </row>
    <row r="5" spans="1:45" ht="20.25" customHeight="1" x14ac:dyDescent="0.25">
      <c r="A5" s="65"/>
      <c r="B5" s="121" t="str">
        <f>VLOOKUP(B3,ESPECIFICACIONES[],1,FALSE)</f>
        <v>Citric 50 ABD</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Citric 50 ABD</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Citric 50 ABD</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Citric 50 ABD</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Citric 50 ABD</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Citric 50 ABD</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Citric 50 ABD</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Citric 50 ABD</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Citric 50 ABD</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Citric 50 ABD</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Citric 50 ABD</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Citric 50 ABD</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Citric 50 ABD</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Citric 50 ABD</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Citric 50 ABD</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Citric 50 ABD</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Citric 50 ABD</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Citric 50 ABD</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Citric 50 ABD</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Citric 50 ABD</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Citric 50 ABD</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Citric 50 ABD</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Citric 50 ABD</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Citric 50 ABD</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Citric 50 ABD</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Citric 50 ABD</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Citric 50 ABD</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Citric 50 ABD</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Citric 50 ABD</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Citric 50 ABD</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Citric 50 ABD</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Citric 50 ABD</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Citric 50 ABD</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Citric 50 ABD</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Citric 50 ABD</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Citric 50 ABD</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Citric 50 ABD</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Citric 50 ABD</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Citric 50 ABD</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Citric 50 ABD</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Citric 50 ABD</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Citric 50 ABD</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Citric 50 ABD</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Citric 50 ABD</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Citric 50 ABD</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463" priority="35">
      <formula>"""Cumple"" o ""No cumple"""</formula>
    </cfRule>
  </conditionalFormatting>
  <conditionalFormatting sqref="I5:I49">
    <cfRule type="expression" dxfId="462" priority="33">
      <formula>$I5="No cumple"</formula>
    </cfRule>
    <cfRule type="expression" dxfId="461" priority="34">
      <formula>$I5="Cumple"</formula>
    </cfRule>
  </conditionalFormatting>
  <conditionalFormatting sqref="H5:H49">
    <cfRule type="expression" dxfId="460" priority="31">
      <formula>$H5="No cumple"</formula>
    </cfRule>
    <cfRule type="expression" dxfId="459" priority="32">
      <formula>$H5="Cumple"</formula>
    </cfRule>
  </conditionalFormatting>
  <conditionalFormatting sqref="L5:L6">
    <cfRule type="cellIs" dxfId="458" priority="29" operator="lessThan">
      <formula>$L$4</formula>
    </cfRule>
    <cfRule type="cellIs" dxfId="457" priority="30" operator="greaterThanOrEqual">
      <formula>$L$4</formula>
    </cfRule>
  </conditionalFormatting>
  <conditionalFormatting sqref="J5:K49">
    <cfRule type="cellIs" dxfId="456" priority="27" operator="notBetween">
      <formula>$J$3</formula>
      <formula>$K$3</formula>
    </cfRule>
    <cfRule type="cellIs" dxfId="455" priority="28" operator="between">
      <formula>$J$3</formula>
      <formula>$K$3</formula>
    </cfRule>
  </conditionalFormatting>
  <conditionalFormatting sqref="P5:Q49">
    <cfRule type="cellIs" dxfId="454" priority="25" operator="notBetween">
      <formula>$P$4</formula>
      <formula>$Q$4</formula>
    </cfRule>
    <cfRule type="cellIs" dxfId="453" priority="26" operator="between">
      <formula>$P$4</formula>
      <formula>$Q$4</formula>
    </cfRule>
  </conditionalFormatting>
  <conditionalFormatting sqref="R5:S49">
    <cfRule type="cellIs" dxfId="452" priority="23" operator="notBetween">
      <formula>$R$4</formula>
      <formula>$S$4</formula>
    </cfRule>
    <cfRule type="cellIs" dxfId="451" priority="24" operator="between">
      <formula>$R$4</formula>
      <formula>$S$4</formula>
    </cfRule>
  </conditionalFormatting>
  <conditionalFormatting sqref="T5:U49">
    <cfRule type="cellIs" dxfId="450" priority="21" operator="notBetween">
      <formula>$T$4</formula>
      <formula>$U$4</formula>
    </cfRule>
    <cfRule type="cellIs" dxfId="449" priority="22" operator="between">
      <formula>$T$4</formula>
      <formula>$U$4</formula>
    </cfRule>
  </conditionalFormatting>
  <conditionalFormatting sqref="V5:W49">
    <cfRule type="cellIs" dxfId="448" priority="19" operator="notBetween">
      <formula>$V$4</formula>
      <formula>$W$4</formula>
    </cfRule>
    <cfRule type="cellIs" dxfId="447" priority="20" operator="between">
      <formula>$V$4</formula>
      <formula>$W$4</formula>
    </cfRule>
  </conditionalFormatting>
  <conditionalFormatting sqref="X5:Y49">
    <cfRule type="cellIs" dxfId="446" priority="17" operator="notBetween">
      <formula>$X$4</formula>
      <formula>$Y$4</formula>
    </cfRule>
    <cfRule type="cellIs" dxfId="445" priority="18" operator="between">
      <formula>$X$4</formula>
      <formula>$Y$4</formula>
    </cfRule>
  </conditionalFormatting>
  <conditionalFormatting sqref="Z5:AG49">
    <cfRule type="cellIs" dxfId="444" priority="15" operator="notBetween">
      <formula>$Z$4</formula>
      <formula>$AA$4</formula>
    </cfRule>
    <cfRule type="cellIs" dxfId="443" priority="16" operator="between">
      <formula>$Z$4</formula>
      <formula>$AA$4</formula>
    </cfRule>
  </conditionalFormatting>
  <conditionalFormatting sqref="AK5:AK49">
    <cfRule type="cellIs" dxfId="442" priority="13" operator="lessThanOrEqual">
      <formula>$AK$4</formula>
    </cfRule>
    <cfRule type="cellIs" dxfId="441" priority="14" operator="greaterThan">
      <formula>$AK$4</formula>
    </cfRule>
  </conditionalFormatting>
  <conditionalFormatting sqref="L7:L49">
    <cfRule type="cellIs" dxfId="440" priority="11" operator="lessThan">
      <formula>$L$4</formula>
    </cfRule>
    <cfRule type="cellIs" dxfId="439" priority="12" operator="greaterThanOrEqual">
      <formula>$L$4</formula>
    </cfRule>
  </conditionalFormatting>
  <conditionalFormatting sqref="G5:G49">
    <cfRule type="cellIs" dxfId="438" priority="9" operator="lessThan">
      <formula>$G$4</formula>
    </cfRule>
    <cfRule type="cellIs" dxfId="437" priority="10" operator="greaterThanOrEqual">
      <formula>$G$4</formula>
    </cfRule>
  </conditionalFormatting>
  <conditionalFormatting sqref="AH5:AI49">
    <cfRule type="cellIs" dxfId="436" priority="7" operator="greaterThan">
      <formula>$AH$4</formula>
    </cfRule>
    <cfRule type="cellIs" dxfId="435" priority="8" operator="lessThanOrEqual">
      <formula>$AH$4</formula>
    </cfRule>
  </conditionalFormatting>
  <conditionalFormatting sqref="AI5:AI49">
    <cfRule type="cellIs" dxfId="434" priority="5" operator="greaterThan">
      <formula>$AI$4</formula>
    </cfRule>
    <cfRule type="cellIs" dxfId="433" priority="6" operator="lessThanOrEqual">
      <formula>$AI$4</formula>
    </cfRule>
  </conditionalFormatting>
  <conditionalFormatting sqref="AJ5:AJ49">
    <cfRule type="expression" dxfId="432" priority="3">
      <formula>$AJ5="No cumple"</formula>
    </cfRule>
    <cfRule type="expression" dxfId="431"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0"/>
  <dimension ref="A1:AS49"/>
  <sheetViews>
    <sheetView zoomScaleNormal="100" workbookViewId="0">
      <selection activeCell="B3" sqref="B3:D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9" max="9" width="11.4257812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272</v>
      </c>
      <c r="C3" s="99"/>
      <c r="D3" s="100"/>
      <c r="E3" s="118" t="s">
        <v>221</v>
      </c>
      <c r="F3" s="118" t="str">
        <f>VLOOKUP(B3,ESPECIFICACIONES[],2,FALSE)</f>
        <v>PEBD</v>
      </c>
      <c r="G3" s="74" t="str">
        <f>VLOOKUP(B3,ESPECIFICACIONES[],3,FALSE)</f>
        <v>No menor a 250 ml</v>
      </c>
      <c r="H3" s="107" t="str">
        <f>VLOOKUP(B3,ESPECIFICACIONES[],5,FALSE)</f>
        <v>El contenido y el envase primario no presenta huellas de coloración</v>
      </c>
      <c r="I3" s="107" t="str">
        <f>VLOOKUP(B3,ESPECIFICACIONES[],4,FALSE)</f>
        <v>Solución límpida, transparente y color morado, con un aroma a uva característico</v>
      </c>
      <c r="J3" s="120">
        <f>VLOOKUP(B3,ESPECIFICACIONES[],6,FALSE)</f>
        <v>5.5</v>
      </c>
      <c r="K3" s="120">
        <f>VLOOKUP(B3,ESPECIFICACIONES[],7,FALSE)</f>
        <v>7.5</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Cloruros totales</v>
      </c>
      <c r="Q3" s="104"/>
      <c r="R3" s="104" t="str">
        <f>VLOOKUP(B3,ESPECIFICACIONES[],15,FALSE)</f>
        <v>% Glucosa</v>
      </c>
      <c r="S3" s="104"/>
      <c r="T3" s="104" t="str">
        <f>VLOOKUP(B3,ESPECIFICACIONES[],18,FALSE)</f>
        <v>% Citrato de sodio</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 xml:space="preserve">RTMA: 100 UFC/ml       </v>
      </c>
      <c r="AI3" s="63" t="str">
        <f>VLOOKUP(B3,ESPECIFICACIONES[],40,FALSE)</f>
        <v>RTCHL: 10 UFC/ml</v>
      </c>
      <c r="AJ3" s="107" t="str">
        <f>VLOOKUP(B3,ESPECIFICACIONES[],41,FALSE)</f>
        <v>NA</v>
      </c>
      <c r="AK3" s="63" t="str">
        <f>VLOOKUP(B3,ESPECIFICACIONES[],42,FALSE)</f>
        <v>NA</v>
      </c>
      <c r="AL3" s="95"/>
      <c r="AM3" s="97"/>
    </row>
    <row r="4" spans="1:45" s="49" customFormat="1" ht="30.75" customHeight="1" x14ac:dyDescent="0.25">
      <c r="A4" s="87"/>
      <c r="B4" s="101"/>
      <c r="C4" s="102"/>
      <c r="D4" s="103"/>
      <c r="E4" s="119"/>
      <c r="F4" s="119"/>
      <c r="G4" s="62">
        <v>250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f>VLOOKUP(B3,ESPECIFICACIONES[],16,FALSE)</f>
        <v>0.95</v>
      </c>
      <c r="S4" s="52">
        <f>VLOOKUP(B3,ESPECIFICACIONES[],17,FALSE)</f>
        <v>1.05</v>
      </c>
      <c r="T4" s="52">
        <f>VLOOKUP(B3,ESPECIFICACIONES[],19,FALSE)</f>
        <v>0.95</v>
      </c>
      <c r="U4" s="52">
        <f>VLOOKUP(B3,ESPECIFICACIONES[],20,FALSE)</f>
        <v>1.05</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v>100</v>
      </c>
      <c r="AI4" s="67">
        <v>10</v>
      </c>
      <c r="AJ4" s="108" t="e">
        <f>VLOOKUP(C4,ESPECIFICACIONES[],40,FALSE)</f>
        <v>#N/A</v>
      </c>
      <c r="AK4" s="66">
        <v>0.5</v>
      </c>
      <c r="AL4" s="96"/>
      <c r="AM4" s="97"/>
      <c r="AS4" s="50"/>
    </row>
    <row r="5" spans="1:45" ht="30.75" customHeight="1" x14ac:dyDescent="0.25">
      <c r="A5" s="65"/>
      <c r="B5" s="121" t="str">
        <f>VLOOKUP(B3,ESPECIFICACIONES[],1,FALSE)</f>
        <v>Hidrata ABD 90</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Hidrata ABD 90</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Hidrata ABD 90</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Hidrata ABD 90</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Hidrata ABD 90</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Hidrata ABD 90</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Hidrata ABD 90</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Hidrata ABD 90</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Hidrata ABD 90</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Hidrata ABD 90</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Hidrata ABD 90</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Hidrata ABD 90</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Hidrata ABD 90</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Hidrata ABD 90</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Hidrata ABD 90</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Hidrata ABD 90</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Hidrata ABD 90</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Hidrata ABD 90</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Hidrata ABD 90</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Hidrata ABD 90</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Hidrata ABD 90</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Hidrata ABD 90</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Hidrata ABD 90</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Hidrata ABD 90</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Hidrata ABD 90</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Hidrata ABD 90</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Hidrata ABD 90</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Hidrata ABD 90</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Hidrata ABD 90</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Hidrata ABD 90</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Hidrata ABD 90</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Hidrata ABD 90</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Hidrata ABD 90</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Hidrata ABD 90</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Hidrata ABD 90</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Hidrata ABD 90</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Hidrata ABD 90</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Hidrata ABD 90</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Hidrata ABD 90</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Hidrata ABD 90</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Hidrata ABD 90</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Hidrata ABD 90</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Hidrata ABD 90</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Hidrata ABD 90</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Hidrata ABD 90</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430" priority="35">
      <formula>"""Cumple"" o ""No cumple"""</formula>
    </cfRule>
  </conditionalFormatting>
  <conditionalFormatting sqref="I5:I49">
    <cfRule type="expression" dxfId="429" priority="33">
      <formula>$I5="No cumple"</formula>
    </cfRule>
    <cfRule type="expression" dxfId="428" priority="34">
      <formula>$I5="Cumple"</formula>
    </cfRule>
  </conditionalFormatting>
  <conditionalFormatting sqref="H5:H49">
    <cfRule type="expression" dxfId="427" priority="31">
      <formula>$H5="No cumple"</formula>
    </cfRule>
    <cfRule type="expression" dxfId="426" priority="32">
      <formula>$H5="Cumple"</formula>
    </cfRule>
  </conditionalFormatting>
  <conditionalFormatting sqref="L5:L6">
    <cfRule type="cellIs" dxfId="425" priority="29" operator="lessThan">
      <formula>$L$4</formula>
    </cfRule>
    <cfRule type="cellIs" dxfId="424" priority="30" operator="greaterThanOrEqual">
      <formula>$L$4</formula>
    </cfRule>
  </conditionalFormatting>
  <conditionalFormatting sqref="J5:K49">
    <cfRule type="cellIs" dxfId="423" priority="27" operator="notBetween">
      <formula>$J$3</formula>
      <formula>$K$3</formula>
    </cfRule>
    <cfRule type="cellIs" dxfId="422" priority="28" operator="between">
      <formula>$J$3</formula>
      <formula>$K$3</formula>
    </cfRule>
  </conditionalFormatting>
  <conditionalFormatting sqref="P5:Q49">
    <cfRule type="cellIs" dxfId="421" priority="25" operator="notBetween">
      <formula>$P$4</formula>
      <formula>$Q$4</formula>
    </cfRule>
    <cfRule type="cellIs" dxfId="420" priority="26" operator="between">
      <formula>$P$4</formula>
      <formula>$Q$4</formula>
    </cfRule>
  </conditionalFormatting>
  <conditionalFormatting sqref="R5:S49">
    <cfRule type="cellIs" dxfId="419" priority="23" operator="notBetween">
      <formula>$R$4</formula>
      <formula>$S$4</formula>
    </cfRule>
    <cfRule type="cellIs" dxfId="418" priority="24" operator="between">
      <formula>$R$4</formula>
      <formula>$S$4</formula>
    </cfRule>
  </conditionalFormatting>
  <conditionalFormatting sqref="T5:U49">
    <cfRule type="cellIs" dxfId="417" priority="21" operator="notBetween">
      <formula>$T$4</formula>
      <formula>$U$4</formula>
    </cfRule>
    <cfRule type="cellIs" dxfId="416" priority="22" operator="between">
      <formula>$T$4</formula>
      <formula>$U$4</formula>
    </cfRule>
  </conditionalFormatting>
  <conditionalFormatting sqref="V5:W49">
    <cfRule type="cellIs" dxfId="415" priority="19" operator="notBetween">
      <formula>$V$4</formula>
      <formula>$W$4</formula>
    </cfRule>
    <cfRule type="cellIs" dxfId="414" priority="20" operator="between">
      <formula>$V$4</formula>
      <formula>$W$4</formula>
    </cfRule>
  </conditionalFormatting>
  <conditionalFormatting sqref="X5:Y49">
    <cfRule type="cellIs" dxfId="413" priority="17" operator="notBetween">
      <formula>$X$4</formula>
      <formula>$Y$4</formula>
    </cfRule>
    <cfRule type="cellIs" dxfId="412" priority="18" operator="between">
      <formula>$X$4</formula>
      <formula>$Y$4</formula>
    </cfRule>
  </conditionalFormatting>
  <conditionalFormatting sqref="Z5:AG49">
    <cfRule type="cellIs" dxfId="411" priority="15" operator="notBetween">
      <formula>$Z$4</formula>
      <formula>$AA$4</formula>
    </cfRule>
    <cfRule type="cellIs" dxfId="410" priority="16" operator="between">
      <formula>$Z$4</formula>
      <formula>$AA$4</formula>
    </cfRule>
  </conditionalFormatting>
  <conditionalFormatting sqref="AK5:AK49">
    <cfRule type="cellIs" dxfId="409" priority="13" operator="lessThanOrEqual">
      <formula>$AK$4</formula>
    </cfRule>
    <cfRule type="cellIs" dxfId="408" priority="14" operator="greaterThan">
      <formula>$AK$4</formula>
    </cfRule>
  </conditionalFormatting>
  <conditionalFormatting sqref="L7:L49">
    <cfRule type="cellIs" dxfId="407" priority="11" operator="lessThan">
      <formula>$L$4</formula>
    </cfRule>
    <cfRule type="cellIs" dxfId="406" priority="12" operator="greaterThanOrEqual">
      <formula>$L$4</formula>
    </cfRule>
  </conditionalFormatting>
  <conditionalFormatting sqref="G5:G49">
    <cfRule type="cellIs" dxfId="405" priority="9" operator="lessThan">
      <formula>$G$4</formula>
    </cfRule>
    <cfRule type="cellIs" dxfId="404" priority="10" operator="greaterThanOrEqual">
      <formula>$G$4</formula>
    </cfRule>
  </conditionalFormatting>
  <conditionalFormatting sqref="AH5:AI49">
    <cfRule type="cellIs" dxfId="403" priority="7" operator="greaterThan">
      <formula>$AH$4</formula>
    </cfRule>
    <cfRule type="cellIs" dxfId="402" priority="8" operator="lessThanOrEqual">
      <formula>$AH$4</formula>
    </cfRule>
  </conditionalFormatting>
  <conditionalFormatting sqref="AI5:AI49">
    <cfRule type="cellIs" dxfId="401" priority="5" operator="greaterThan">
      <formula>$AI$4</formula>
    </cfRule>
    <cfRule type="cellIs" dxfId="400" priority="6" operator="lessThanOrEqual">
      <formula>$AI$4</formula>
    </cfRule>
  </conditionalFormatting>
  <conditionalFormatting sqref="AJ5:AJ49">
    <cfRule type="expression" dxfId="399" priority="3">
      <formula>$AJ5="No cumple"</formula>
    </cfRule>
    <cfRule type="expression" dxfId="398"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1"/>
  <dimension ref="A1:AS49"/>
  <sheetViews>
    <sheetView zoomScaleNormal="100" workbookViewId="0">
      <selection activeCell="B3" sqref="B3:D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9" max="9" width="12.71093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273</v>
      </c>
      <c r="C3" s="99"/>
      <c r="D3" s="100"/>
      <c r="E3" s="118" t="s">
        <v>221</v>
      </c>
      <c r="F3" s="118" t="str">
        <f>VLOOKUP(B3,ESPECIFICACIONES[],2,FALSE)</f>
        <v>PEBD</v>
      </c>
      <c r="G3" s="74" t="str">
        <f>VLOOKUP(B3,ESPECIFICACIONES[],3,FALSE)</f>
        <v>No menor a 250 ml</v>
      </c>
      <c r="H3" s="107" t="str">
        <f>VLOOKUP(B3,ESPECIFICACIONES[],5,FALSE)</f>
        <v>El contenido y el envase primario no presenta huellas de coloración</v>
      </c>
      <c r="I3" s="107" t="str">
        <f>VLOOKUP(B3,ESPECIFICACIONES[],4,FALSE)</f>
        <v>Solución límpida, transparente y color anaranjado amarillo, con aroma a naranja característico</v>
      </c>
      <c r="J3" s="120">
        <f>VLOOKUP(B3,ESPECIFICACIONES[],6,FALSE)</f>
        <v>5.5</v>
      </c>
      <c r="K3" s="120">
        <f>VLOOKUP(B3,ESPECIFICACIONES[],7,FALSE)</f>
        <v>7.5</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Cloruros totales</v>
      </c>
      <c r="Q3" s="104"/>
      <c r="R3" s="104" t="str">
        <f>VLOOKUP(B3,ESPECIFICACIONES[],15,FALSE)</f>
        <v>% Glucosa</v>
      </c>
      <c r="S3" s="104"/>
      <c r="T3" s="104" t="str">
        <f>VLOOKUP(B3,ESPECIFICACIONES[],18,FALSE)</f>
        <v>% Citrato de sodio</v>
      </c>
      <c r="U3" s="104" t="str">
        <f>VLOOKUP(B3,ESPECIFICACIONES[],21,FALSE)</f>
        <v xml:space="preserve"> NA</v>
      </c>
      <c r="V3" s="104" t="str">
        <f>VLOOKUP(B3,ESPECIFICACIONES[],21,FALSE)</f>
        <v xml:space="preserve"> 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 xml:space="preserve">RTMA: 100 UFC/ml       </v>
      </c>
      <c r="AI3" s="63" t="str">
        <f>VLOOKUP(B3,ESPECIFICACIONES[],40,FALSE)</f>
        <v>RTCHL: 10 UFC/ml</v>
      </c>
      <c r="AJ3" s="107" t="str">
        <f>VLOOKUP(B3,ESPECIFICACIONES[],41,FALSE)</f>
        <v>NA</v>
      </c>
      <c r="AK3" s="63" t="str">
        <f>VLOOKUP(B3,ESPECIFICACIONES[],42,FALSE)</f>
        <v>NA</v>
      </c>
      <c r="AL3" s="95"/>
      <c r="AM3" s="97"/>
    </row>
    <row r="4" spans="1:45" s="49" customFormat="1" ht="34.5" customHeight="1" x14ac:dyDescent="0.25">
      <c r="A4" s="87"/>
      <c r="B4" s="101"/>
      <c r="C4" s="102"/>
      <c r="D4" s="103"/>
      <c r="E4" s="119"/>
      <c r="F4" s="119"/>
      <c r="G4" s="62">
        <v>250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f>VLOOKUP(B3,ESPECIFICACIONES[],16,FALSE)</f>
        <v>0.95</v>
      </c>
      <c r="S4" s="52">
        <f>VLOOKUP(B3,ESPECIFICACIONES[],17,FALSE)</f>
        <v>1.05</v>
      </c>
      <c r="T4" s="52">
        <f>VLOOKUP(B3,ESPECIFICACIONES[],19,FALSE)</f>
        <v>0.95</v>
      </c>
      <c r="U4" s="52">
        <f>VLOOKUP(B3,ESPECIFICACIONES[],20,FALSE)</f>
        <v>1.05</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v>100</v>
      </c>
      <c r="AI4" s="67">
        <v>10</v>
      </c>
      <c r="AJ4" s="108" t="e">
        <f>VLOOKUP(C4,ESPECIFICACIONES[],40,FALSE)</f>
        <v>#N/A</v>
      </c>
      <c r="AK4" s="66">
        <v>0.5</v>
      </c>
      <c r="AL4" s="96"/>
      <c r="AM4" s="97"/>
      <c r="AS4" s="50"/>
    </row>
    <row r="5" spans="1:45" ht="20.25" customHeight="1" x14ac:dyDescent="0.25">
      <c r="A5" s="65"/>
      <c r="B5" s="121" t="str">
        <f>VLOOKUP(B3,ESPECIFICACIONES[],1,FALSE)</f>
        <v>Hidrata ABD 75</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Hidrata ABD 75</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Hidrata ABD 75</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Hidrata ABD 75</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Hidrata ABD 75</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Hidrata ABD 75</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Hidrata ABD 75</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Hidrata ABD 75</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Hidrata ABD 75</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Hidrata ABD 75</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Hidrata ABD 75</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Hidrata ABD 75</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Hidrata ABD 75</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Hidrata ABD 75</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Hidrata ABD 75</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Hidrata ABD 75</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Hidrata ABD 75</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Hidrata ABD 75</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Hidrata ABD 75</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Hidrata ABD 75</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Hidrata ABD 75</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Hidrata ABD 75</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Hidrata ABD 75</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Hidrata ABD 75</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Hidrata ABD 75</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Hidrata ABD 75</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Hidrata ABD 75</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Hidrata ABD 75</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Hidrata ABD 75</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Hidrata ABD 75</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Hidrata ABD 75</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Hidrata ABD 75</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Hidrata ABD 75</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Hidrata ABD 75</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Hidrata ABD 75</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Hidrata ABD 75</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Hidrata ABD 75</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Hidrata ABD 75</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Hidrata ABD 75</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Hidrata ABD 75</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Hidrata ABD 75</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Hidrata ABD 75</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Hidrata ABD 75</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Hidrata ABD 75</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Hidrata ABD 75</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397" priority="35">
      <formula>"""Cumple"" o ""No cumple"""</formula>
    </cfRule>
  </conditionalFormatting>
  <conditionalFormatting sqref="I5:I49">
    <cfRule type="expression" dxfId="396" priority="33">
      <formula>$I5="No cumple"</formula>
    </cfRule>
    <cfRule type="expression" dxfId="395" priority="34">
      <formula>$I5="Cumple"</formula>
    </cfRule>
  </conditionalFormatting>
  <conditionalFormatting sqref="H5:H49">
    <cfRule type="expression" dxfId="394" priority="31">
      <formula>$H5="No cumple"</formula>
    </cfRule>
    <cfRule type="expression" dxfId="393" priority="32">
      <formula>$H5="Cumple"</formula>
    </cfRule>
  </conditionalFormatting>
  <conditionalFormatting sqref="L5:L6">
    <cfRule type="cellIs" dxfId="392" priority="29" operator="lessThan">
      <formula>$L$4</formula>
    </cfRule>
    <cfRule type="cellIs" dxfId="391" priority="30" operator="greaterThanOrEqual">
      <formula>$L$4</formula>
    </cfRule>
  </conditionalFormatting>
  <conditionalFormatting sqref="J5:K49">
    <cfRule type="cellIs" dxfId="390" priority="27" operator="notBetween">
      <formula>$J$3</formula>
      <formula>$K$3</formula>
    </cfRule>
    <cfRule type="cellIs" dxfId="389" priority="28" operator="between">
      <formula>$J$3</formula>
      <formula>$K$3</formula>
    </cfRule>
  </conditionalFormatting>
  <conditionalFormatting sqref="P5:Q49">
    <cfRule type="cellIs" dxfId="388" priority="25" operator="notBetween">
      <formula>$P$4</formula>
      <formula>$Q$4</formula>
    </cfRule>
    <cfRule type="cellIs" dxfId="387" priority="26" operator="between">
      <formula>$P$4</formula>
      <formula>$Q$4</formula>
    </cfRule>
  </conditionalFormatting>
  <conditionalFormatting sqref="R5:S49">
    <cfRule type="cellIs" dxfId="386" priority="23" operator="notBetween">
      <formula>$R$4</formula>
      <formula>$S$4</formula>
    </cfRule>
    <cfRule type="cellIs" dxfId="385" priority="24" operator="between">
      <formula>$R$4</formula>
      <formula>$S$4</formula>
    </cfRule>
  </conditionalFormatting>
  <conditionalFormatting sqref="T5:U49">
    <cfRule type="cellIs" dxfId="384" priority="21" operator="notBetween">
      <formula>$T$4</formula>
      <formula>$U$4</formula>
    </cfRule>
    <cfRule type="cellIs" dxfId="383" priority="22" operator="between">
      <formula>$T$4</formula>
      <formula>$U$4</formula>
    </cfRule>
  </conditionalFormatting>
  <conditionalFormatting sqref="V5:W49">
    <cfRule type="cellIs" dxfId="382" priority="19" operator="notBetween">
      <formula>$V$4</formula>
      <formula>$W$4</formula>
    </cfRule>
    <cfRule type="cellIs" dxfId="381" priority="20" operator="between">
      <formula>$V$4</formula>
      <formula>$W$4</formula>
    </cfRule>
  </conditionalFormatting>
  <conditionalFormatting sqref="X5:Y49">
    <cfRule type="cellIs" dxfId="380" priority="17" operator="notBetween">
      <formula>$X$4</formula>
      <formula>$Y$4</formula>
    </cfRule>
    <cfRule type="cellIs" dxfId="379" priority="18" operator="between">
      <formula>$X$4</formula>
      <formula>$Y$4</formula>
    </cfRule>
  </conditionalFormatting>
  <conditionalFormatting sqref="Z5:AG49">
    <cfRule type="cellIs" dxfId="378" priority="15" operator="notBetween">
      <formula>$Z$4</formula>
      <formula>$AA$4</formula>
    </cfRule>
    <cfRule type="cellIs" dxfId="377" priority="16" operator="between">
      <formula>$Z$4</formula>
      <formula>$AA$4</formula>
    </cfRule>
  </conditionalFormatting>
  <conditionalFormatting sqref="AK5:AK49">
    <cfRule type="cellIs" dxfId="376" priority="13" operator="lessThanOrEqual">
      <formula>$AK$4</formula>
    </cfRule>
    <cfRule type="cellIs" dxfId="375" priority="14" operator="greaterThan">
      <formula>$AK$4</formula>
    </cfRule>
  </conditionalFormatting>
  <conditionalFormatting sqref="L7:L49">
    <cfRule type="cellIs" dxfId="374" priority="11" operator="lessThan">
      <formula>$L$4</formula>
    </cfRule>
    <cfRule type="cellIs" dxfId="373" priority="12" operator="greaterThanOrEqual">
      <formula>$L$4</formula>
    </cfRule>
  </conditionalFormatting>
  <conditionalFormatting sqref="G5:G49">
    <cfRule type="cellIs" dxfId="372" priority="9" operator="lessThan">
      <formula>$G$4</formula>
    </cfRule>
    <cfRule type="cellIs" dxfId="371" priority="10" operator="greaterThanOrEqual">
      <formula>$G$4</formula>
    </cfRule>
  </conditionalFormatting>
  <conditionalFormatting sqref="AH5:AI49">
    <cfRule type="cellIs" dxfId="370" priority="7" operator="greaterThan">
      <formula>$AH$4</formula>
    </cfRule>
    <cfRule type="cellIs" dxfId="369" priority="8" operator="lessThanOrEqual">
      <formula>$AH$4</formula>
    </cfRule>
  </conditionalFormatting>
  <conditionalFormatting sqref="AI5:AI49">
    <cfRule type="cellIs" dxfId="368" priority="5" operator="greaterThan">
      <formula>$AI$4</formula>
    </cfRule>
    <cfRule type="cellIs" dxfId="367" priority="6" operator="lessThanOrEqual">
      <formula>$AI$4</formula>
    </cfRule>
  </conditionalFormatting>
  <conditionalFormatting sqref="AJ5:AJ49">
    <cfRule type="expression" dxfId="366" priority="3">
      <formula>$AJ5="No cumple"</formula>
    </cfRule>
    <cfRule type="expression" dxfId="365"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2"/>
  <dimension ref="A1:AS49"/>
  <sheetViews>
    <sheetView zoomScaleNormal="100" workbookViewId="0">
      <selection activeCell="A50" sqref="A50:XFD10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274</v>
      </c>
      <c r="C3" s="99"/>
      <c r="D3" s="100"/>
      <c r="E3" s="118" t="s">
        <v>221</v>
      </c>
      <c r="F3" s="107" t="e">
        <f>VLOOKUP(B3,ESPECIFICACIONES[],2,FALSE)</f>
        <v>#N/A</v>
      </c>
      <c r="G3" s="74" t="e">
        <f>VLOOKUP(B3,ESPECIFICACIONES[],3,FALSE)</f>
        <v>#N/A</v>
      </c>
      <c r="H3" s="107" t="e">
        <f>VLOOKUP(B3,ESPECIFICACIONES[],5,FALSE)</f>
        <v>#N/A</v>
      </c>
      <c r="I3" s="107" t="e">
        <f>VLOOKUP(B3,ESPECIFICACIONES[],4,FALSE)</f>
        <v>#N/A</v>
      </c>
      <c r="J3" s="120" t="e">
        <f>VLOOKUP(B3,ESPECIFICACIONES[],6,FALSE)</f>
        <v>#N/A</v>
      </c>
      <c r="K3" s="120" t="e">
        <f>VLOOKUP(B3,ESPECIFICACIONES[],7,FALSE)</f>
        <v>#N/A</v>
      </c>
      <c r="L3" s="109" t="e">
        <f>VLOOKUP(B3,ESPECIFICACIONES[],8,FALSE)</f>
        <v>#N/A</v>
      </c>
      <c r="M3" s="110" t="e">
        <f>VLOOKUP(B3,ESPECIFICACIONES[],9,FALSE)</f>
        <v>#N/A</v>
      </c>
      <c r="N3" s="63" t="e">
        <f>VLOOKUP(B3,ESPECIFICACIONES[],9,FALSE)</f>
        <v>#N/A</v>
      </c>
      <c r="O3" s="107" t="e">
        <f>VLOOKUP(B3,ESPECIFICACIONES[],11,FALSE)</f>
        <v>#N/A</v>
      </c>
      <c r="P3" s="104" t="e">
        <f>VLOOKUP(B3,ESPECIFICACIONES[],12,FALSE)</f>
        <v>#N/A</v>
      </c>
      <c r="Q3" s="104"/>
      <c r="R3" s="104" t="e">
        <f>VLOOKUP(B3,ESPECIFICACIONES[],15,FALSE)</f>
        <v>#N/A</v>
      </c>
      <c r="S3" s="104"/>
      <c r="T3" s="104" t="e">
        <f>VLOOKUP(B3,ESPECIFICACIONES[],18,FALSE)</f>
        <v>#N/A</v>
      </c>
      <c r="U3" s="104" t="e">
        <f>VLOOKUP(B3,ESPECIFICACIONES[],21,FALSE)</f>
        <v>#N/A</v>
      </c>
      <c r="V3" s="104" t="e">
        <f>VLOOKUP(B3,ESPECIFICACIONES[],21,FALSE)</f>
        <v>#N/A</v>
      </c>
      <c r="W3" s="104" t="e">
        <f>VLOOKUP(B3,ESPECIFICACIONES[],24,FALSE)</f>
        <v>#N/A</v>
      </c>
      <c r="X3" s="104" t="e">
        <f>VLOOKUP(B3,ESPECIFICACIONES[],24,FALSE)</f>
        <v>#N/A</v>
      </c>
      <c r="Y3" s="104"/>
      <c r="Z3" s="104" t="e">
        <f>VLOOKUP(B3,ESPECIFICACIONES[],27,FALSE)</f>
        <v>#N/A</v>
      </c>
      <c r="AA3" s="104" t="e">
        <f>VLOOKUP(B3,ESPECIFICACIONES[],30,FALSE)</f>
        <v>#N/A</v>
      </c>
      <c r="AB3" s="105" t="e">
        <f>VLOOKUP(B3,ESPECIFICACIONES[],30,FALSE)</f>
        <v>#N/A</v>
      </c>
      <c r="AC3" s="106"/>
      <c r="AD3" s="105" t="e">
        <f>VLOOKUP(B3,ESPECIFICACIONES[],33,FALSE)</f>
        <v>#N/A</v>
      </c>
      <c r="AE3" s="106"/>
      <c r="AF3" s="105" t="e">
        <f>VLOOKUP(B3,ESPECIFICACIONES[],36,FALSE)</f>
        <v>#N/A</v>
      </c>
      <c r="AG3" s="106"/>
      <c r="AH3" s="63" t="e">
        <f>VLOOKUP(B3,ESPECIFICACIONES[],39,FALSE)</f>
        <v>#N/A</v>
      </c>
      <c r="AI3" s="63" t="e">
        <f>VLOOKUP(B3,ESPECIFICACIONES[],40,FALSE)</f>
        <v>#N/A</v>
      </c>
      <c r="AJ3" s="107" t="e">
        <f>VLOOKUP(B3,ESPECIFICACIONES[],41,FALSE)</f>
        <v>#N/A</v>
      </c>
      <c r="AK3" s="63" t="e">
        <f>VLOOKUP(B3,ESPECIFICACIONES[],42,FALSE)</f>
        <v>#N/A</v>
      </c>
      <c r="AL3" s="95"/>
      <c r="AM3" s="97"/>
    </row>
    <row r="4" spans="1:45" s="49" customFormat="1" ht="33.75" customHeight="1" x14ac:dyDescent="0.25">
      <c r="A4" s="87"/>
      <c r="B4" s="101"/>
      <c r="C4" s="102"/>
      <c r="D4" s="103"/>
      <c r="E4" s="119"/>
      <c r="F4" s="108"/>
      <c r="G4" s="62">
        <v>10</v>
      </c>
      <c r="H4" s="108"/>
      <c r="I4" s="108"/>
      <c r="J4" s="120"/>
      <c r="K4" s="120"/>
      <c r="L4" s="63" t="s">
        <v>8</v>
      </c>
      <c r="M4" s="63" t="s">
        <v>8</v>
      </c>
      <c r="N4" s="63" t="e">
        <f>VLOOKUP(E4,ESPECIFICACIONES[],10,FALSE)</f>
        <v>#N/A</v>
      </c>
      <c r="O4" s="108" t="e">
        <f>VLOOKUP(B3,ESPECIFICACIONES[],13,FALSE)</f>
        <v>#N/A</v>
      </c>
      <c r="P4" s="51" t="e">
        <f>VLOOKUP(B3,ESPECIFICACIONES[],13,FALSE)</f>
        <v>#N/A</v>
      </c>
      <c r="Q4" s="51" t="e">
        <f>VLOOKUP(B3,ESPECIFICACIONES[],14,FALSE)</f>
        <v>#N/A</v>
      </c>
      <c r="R4" s="52" t="e">
        <f>VLOOKUP(B3,ESPECIFICACIONES[],16,FALSE)</f>
        <v>#N/A</v>
      </c>
      <c r="S4" s="52" t="e">
        <f>VLOOKUP(B3,ESPECIFICACIONES[],17,FALSE)</f>
        <v>#N/A</v>
      </c>
      <c r="T4" s="52" t="e">
        <f>VLOOKUP(B3,ESPECIFICACIONES[],19,FALSE)</f>
        <v>#N/A</v>
      </c>
      <c r="U4" s="52" t="e">
        <f>VLOOKUP(B3,ESPECIFICACIONES[],20,FALSE)</f>
        <v>#N/A</v>
      </c>
      <c r="V4" s="52" t="e">
        <f>VLOOKUP(B3,ESPECIFICACIONES[],22,FALSE)</f>
        <v>#N/A</v>
      </c>
      <c r="W4" s="52" t="e">
        <f>VLOOKUP(B3,ESPECIFICACIONES[],23,FALSE)</f>
        <v>#N/A</v>
      </c>
      <c r="X4" s="52" t="e">
        <f>VLOOKUP(B3,ESPECIFICACIONES[],25,FALSE)</f>
        <v>#N/A</v>
      </c>
      <c r="Y4" s="52" t="e">
        <f>VLOOKUP(B3,ESPECIFICACIONES[],26,FALSE)</f>
        <v>#N/A</v>
      </c>
      <c r="Z4" s="52" t="e">
        <f>VLOOKUP(B3,ESPECIFICACIONES[],28,FALSE)</f>
        <v>#N/A</v>
      </c>
      <c r="AA4" s="52" t="e">
        <f>VLOOKUP(B3,ESPECIFICACIONES[],29,FALSE)</f>
        <v>#N/A</v>
      </c>
      <c r="AB4" s="52" t="e">
        <f>VLOOKUP(B3,ESPECIFICACIONES[],31,FALSE)</f>
        <v>#N/A</v>
      </c>
      <c r="AC4" s="52" t="e">
        <f>VLOOKUP(B3,ESPECIFICACIONES[],32,FALSE)</f>
        <v>#N/A</v>
      </c>
      <c r="AD4" s="52" t="e">
        <f>VLOOKUP(B3,ESPECIFICACIONES[],34,FALSE)</f>
        <v>#N/A</v>
      </c>
      <c r="AE4" s="52" t="e">
        <f>VLOOKUP(B3,ESPECIFICACIONES[],35,FALSE)</f>
        <v>#N/A</v>
      </c>
      <c r="AF4" s="52" t="e">
        <f>VLOOKUP(B3,ESPECIFICACIONES[],37,FALSE)</f>
        <v>#N/A</v>
      </c>
      <c r="AG4" s="52" t="e">
        <f>VLOOKUP(B3,ESPECIFICACIONES[],38,FALSE)</f>
        <v>#N/A</v>
      </c>
      <c r="AH4" s="67" t="s">
        <v>8</v>
      </c>
      <c r="AI4" s="67" t="s">
        <v>8</v>
      </c>
      <c r="AJ4" s="108" t="e">
        <f>VLOOKUP(C4,ESPECIFICACIONES[],40,FALSE)</f>
        <v>#N/A</v>
      </c>
      <c r="AK4" s="66">
        <v>0.5</v>
      </c>
      <c r="AL4" s="96"/>
      <c r="AM4" s="97"/>
      <c r="AS4" s="50"/>
    </row>
    <row r="5" spans="1:45" ht="20.25" customHeight="1" x14ac:dyDescent="0.25">
      <c r="A5" s="65"/>
      <c r="B5" s="121" t="e">
        <f>VLOOKUP(B3,ESPECIFICACIONES[],1,FALSE)</f>
        <v>#N/A</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e">
        <f>VLOOKUP(B3,ESPECIFICACIONES[],1,FALSE)</f>
        <v>#N/A</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e">
        <f>VLOOKUP(B3,ESPECIFICACIONES[],1,FALSE)</f>
        <v>#N/A</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e">
        <f>VLOOKUP(B3,ESPECIFICACIONES[],1,FALSE)</f>
        <v>#N/A</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e">
        <f>VLOOKUP(B3,ESPECIFICACIONES[],1,FALSE)</f>
        <v>#N/A</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e">
        <f>VLOOKUP(B3,ESPECIFICACIONES[],1,FALSE)</f>
        <v>#N/A</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e">
        <f>VLOOKUP(B8,ESPECIFICACIONES[],1,FALSE)</f>
        <v>#N/A</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e">
        <f>VLOOKUP(B9,ESPECIFICACIONES[],1,FALSE)</f>
        <v>#N/A</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e">
        <f>VLOOKUP(B10,ESPECIFICACIONES[],1,FALSE)</f>
        <v>#N/A</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e">
        <f>VLOOKUP(B11,ESPECIFICACIONES[],1,FALSE)</f>
        <v>#N/A</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e">
        <f>VLOOKUP(B12,ESPECIFICACIONES[],1,FALSE)</f>
        <v>#N/A</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e">
        <f>VLOOKUP(B13,ESPECIFICACIONES[],1,FALSE)</f>
        <v>#N/A</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e">
        <f>VLOOKUP(B14,ESPECIFICACIONES[],1,FALSE)</f>
        <v>#N/A</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e">
        <f>VLOOKUP(B15,ESPECIFICACIONES[],1,FALSE)</f>
        <v>#N/A</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e">
        <f>VLOOKUP(B16,ESPECIFICACIONES[],1,FALSE)</f>
        <v>#N/A</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e">
        <f>VLOOKUP(B17,ESPECIFICACIONES[],1,FALSE)</f>
        <v>#N/A</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e">
        <f>VLOOKUP(B18,ESPECIFICACIONES[],1,FALSE)</f>
        <v>#N/A</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e">
        <f>VLOOKUP(B19,ESPECIFICACIONES[],1,FALSE)</f>
        <v>#N/A</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e">
        <f>VLOOKUP(B20,ESPECIFICACIONES[],1,FALSE)</f>
        <v>#N/A</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e">
        <f>VLOOKUP(B21,ESPECIFICACIONES[],1,FALSE)</f>
        <v>#N/A</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e">
        <f>VLOOKUP(B22,ESPECIFICACIONES[],1,FALSE)</f>
        <v>#N/A</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e">
        <f>VLOOKUP(B23,ESPECIFICACIONES[],1,FALSE)</f>
        <v>#N/A</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e">
        <f>VLOOKUP(B24,ESPECIFICACIONES[],1,FALSE)</f>
        <v>#N/A</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e">
        <f>VLOOKUP(B25,ESPECIFICACIONES[],1,FALSE)</f>
        <v>#N/A</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e">
        <f>VLOOKUP(B26,ESPECIFICACIONES[],1,FALSE)</f>
        <v>#N/A</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e">
        <f>VLOOKUP(B27,ESPECIFICACIONES[],1,FALSE)</f>
        <v>#N/A</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e">
        <f>VLOOKUP(B28,ESPECIFICACIONES[],1,FALSE)</f>
        <v>#N/A</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e">
        <f>VLOOKUP(B29,ESPECIFICACIONES[],1,FALSE)</f>
        <v>#N/A</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e">
        <f>VLOOKUP(B30,ESPECIFICACIONES[],1,FALSE)</f>
        <v>#N/A</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e">
        <f>VLOOKUP(B31,ESPECIFICACIONES[],1,FALSE)</f>
        <v>#N/A</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e">
        <f>VLOOKUP(B32,ESPECIFICACIONES[],1,FALSE)</f>
        <v>#N/A</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e">
        <f>VLOOKUP(B33,ESPECIFICACIONES[],1,FALSE)</f>
        <v>#N/A</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e">
        <f>VLOOKUP(B34,ESPECIFICACIONES[],1,FALSE)</f>
        <v>#N/A</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e">
        <f>VLOOKUP(B35,ESPECIFICACIONES[],1,FALSE)</f>
        <v>#N/A</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e">
        <f>VLOOKUP(B36,ESPECIFICACIONES[],1,FALSE)</f>
        <v>#N/A</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e">
        <f>VLOOKUP(B37,ESPECIFICACIONES[],1,FALSE)</f>
        <v>#N/A</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e">
        <f>VLOOKUP(B38,ESPECIFICACIONES[],1,FALSE)</f>
        <v>#N/A</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e">
        <f>VLOOKUP(B39,ESPECIFICACIONES[],1,FALSE)</f>
        <v>#N/A</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e">
        <f>VLOOKUP(B40,ESPECIFICACIONES[],1,FALSE)</f>
        <v>#N/A</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e">
        <f>VLOOKUP(B41,ESPECIFICACIONES[],1,FALSE)</f>
        <v>#N/A</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e">
        <f>VLOOKUP(B42,ESPECIFICACIONES[],1,FALSE)</f>
        <v>#N/A</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e">
        <f>VLOOKUP(B43,ESPECIFICACIONES[],1,FALSE)</f>
        <v>#N/A</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e">
        <f>VLOOKUP(B44,ESPECIFICACIONES[],1,FALSE)</f>
        <v>#N/A</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e">
        <f>VLOOKUP(B45,ESPECIFICACIONES[],1,FALSE)</f>
        <v>#N/A</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e">
        <f>VLOOKUP(B46,ESPECIFICACIONES[],1,FALSE)</f>
        <v>#N/A</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364" priority="35">
      <formula>"""Cumple"" o ""No cumple"""</formula>
    </cfRule>
  </conditionalFormatting>
  <conditionalFormatting sqref="I5:I49">
    <cfRule type="expression" dxfId="363" priority="33">
      <formula>$I5="No cumple"</formula>
    </cfRule>
    <cfRule type="expression" dxfId="362" priority="34">
      <formula>$I5="Cumple"</formula>
    </cfRule>
  </conditionalFormatting>
  <conditionalFormatting sqref="H5:H49">
    <cfRule type="expression" dxfId="361" priority="31">
      <formula>$H5="No cumple"</formula>
    </cfRule>
    <cfRule type="expression" dxfId="360" priority="32">
      <formula>$H5="Cumple"</formula>
    </cfRule>
  </conditionalFormatting>
  <conditionalFormatting sqref="L5:L6">
    <cfRule type="cellIs" dxfId="359" priority="29" operator="lessThan">
      <formula>$L$4</formula>
    </cfRule>
    <cfRule type="cellIs" dxfId="358" priority="30" operator="greaterThanOrEqual">
      <formula>$L$4</formula>
    </cfRule>
  </conditionalFormatting>
  <conditionalFormatting sqref="J5:K49">
    <cfRule type="cellIs" dxfId="357" priority="27" operator="notBetween">
      <formula>$J$3</formula>
      <formula>$K$3</formula>
    </cfRule>
    <cfRule type="cellIs" dxfId="356" priority="28" operator="between">
      <formula>$J$3</formula>
      <formula>$K$3</formula>
    </cfRule>
  </conditionalFormatting>
  <conditionalFormatting sqref="P5:Q49">
    <cfRule type="cellIs" dxfId="355" priority="25" operator="notBetween">
      <formula>$P$4</formula>
      <formula>$Q$4</formula>
    </cfRule>
    <cfRule type="cellIs" dxfId="354" priority="26" operator="between">
      <formula>$P$4</formula>
      <formula>$Q$4</formula>
    </cfRule>
  </conditionalFormatting>
  <conditionalFormatting sqref="R5:S49">
    <cfRule type="cellIs" dxfId="353" priority="23" operator="notBetween">
      <formula>$R$4</formula>
      <formula>$S$4</formula>
    </cfRule>
    <cfRule type="cellIs" dxfId="352" priority="24" operator="between">
      <formula>$R$4</formula>
      <formula>$S$4</formula>
    </cfRule>
  </conditionalFormatting>
  <conditionalFormatting sqref="T5:U49">
    <cfRule type="cellIs" dxfId="351" priority="21" operator="notBetween">
      <formula>$T$4</formula>
      <formula>$U$4</formula>
    </cfRule>
    <cfRule type="cellIs" dxfId="350" priority="22" operator="between">
      <formula>$T$4</formula>
      <formula>$U$4</formula>
    </cfRule>
  </conditionalFormatting>
  <conditionalFormatting sqref="V5:W49">
    <cfRule type="cellIs" dxfId="349" priority="19" operator="notBetween">
      <formula>$V$4</formula>
      <formula>$W$4</formula>
    </cfRule>
    <cfRule type="cellIs" dxfId="348" priority="20" operator="between">
      <formula>$V$4</formula>
      <formula>$W$4</formula>
    </cfRule>
  </conditionalFormatting>
  <conditionalFormatting sqref="X5:Y49">
    <cfRule type="cellIs" dxfId="347" priority="17" operator="notBetween">
      <formula>$X$4</formula>
      <formula>$Y$4</formula>
    </cfRule>
    <cfRule type="cellIs" dxfId="346" priority="18" operator="between">
      <formula>$X$4</formula>
      <formula>$Y$4</formula>
    </cfRule>
  </conditionalFormatting>
  <conditionalFormatting sqref="Z5:AG49">
    <cfRule type="cellIs" dxfId="345" priority="15" operator="notBetween">
      <formula>$Z$4</formula>
      <formula>$AA$4</formula>
    </cfRule>
    <cfRule type="cellIs" dxfId="344" priority="16" operator="between">
      <formula>$Z$4</formula>
      <formula>$AA$4</formula>
    </cfRule>
  </conditionalFormatting>
  <conditionalFormatting sqref="AK5:AK49">
    <cfRule type="cellIs" dxfId="343" priority="13" operator="lessThanOrEqual">
      <formula>$AK$4</formula>
    </cfRule>
    <cfRule type="cellIs" dxfId="342" priority="14" operator="greaterThan">
      <formula>$AK$4</formula>
    </cfRule>
  </conditionalFormatting>
  <conditionalFormatting sqref="L7:L49">
    <cfRule type="cellIs" dxfId="341" priority="11" operator="lessThan">
      <formula>$L$4</formula>
    </cfRule>
    <cfRule type="cellIs" dxfId="340" priority="12" operator="greaterThanOrEqual">
      <formula>$L$4</formula>
    </cfRule>
  </conditionalFormatting>
  <conditionalFormatting sqref="G5:G49">
    <cfRule type="cellIs" dxfId="339" priority="9" operator="lessThan">
      <formula>$G$4</formula>
    </cfRule>
    <cfRule type="cellIs" dxfId="338" priority="10" operator="greaterThanOrEqual">
      <formula>$G$4</formula>
    </cfRule>
  </conditionalFormatting>
  <conditionalFormatting sqref="AH5:AI49">
    <cfRule type="cellIs" dxfId="337" priority="7" operator="greaterThan">
      <formula>$AH$4</formula>
    </cfRule>
    <cfRule type="cellIs" dxfId="336" priority="8" operator="lessThanOrEqual">
      <formula>$AH$4</formula>
    </cfRule>
  </conditionalFormatting>
  <conditionalFormatting sqref="AI5:AI49">
    <cfRule type="cellIs" dxfId="335" priority="5" operator="greaterThan">
      <formula>$AI$4</formula>
    </cfRule>
    <cfRule type="cellIs" dxfId="334" priority="6" operator="lessThanOrEqual">
      <formula>$AI$4</formula>
    </cfRule>
  </conditionalFormatting>
  <conditionalFormatting sqref="AJ5:AJ49">
    <cfRule type="expression" dxfId="333" priority="3">
      <formula>$AJ5="No cumple"</formula>
    </cfRule>
    <cfRule type="expression" dxfId="332"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3"/>
  <dimension ref="A1:AS49"/>
  <sheetViews>
    <sheetView topLeftCell="A44" zoomScaleNormal="100" workbookViewId="0">
      <selection activeCell="I56" sqref="I56"/>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275</v>
      </c>
      <c r="C3" s="99"/>
      <c r="D3" s="100"/>
      <c r="E3" s="118" t="s">
        <v>221</v>
      </c>
      <c r="F3" s="107" t="str">
        <f>VLOOKUP(B3,ESPECIFICACIONES[],2,FALSE)</f>
        <v>VIDRIO ÁMBAR</v>
      </c>
      <c r="G3" s="74" t="str">
        <f>VLOOKUP(B3,ESPECIFICACIONES[],3,FALSE)</f>
        <v>No menor a 4 ml</v>
      </c>
      <c r="H3" s="107" t="str">
        <f>VLOOKUP(B3,ESPECIFICACIONES[],5,FALSE)</f>
        <v>El contenido y el envase primario no presenta huellas de coloración</v>
      </c>
      <c r="I3" s="107" t="str">
        <f>VLOOKUP(B3,ESPECIFICACIONES[],4,FALSE)</f>
        <v>Solución transparente, incolora y libre de particulas</v>
      </c>
      <c r="J3" s="120">
        <f>VLOOKUP(B3,ESPECIFICACIONES[],6,FALSE)</f>
        <v>5</v>
      </c>
      <c r="K3" s="120">
        <f>VLOOKUP(B3,ESPECIFICACIONES[],7,FALSE)</f>
        <v>8.5</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Dipirona sódica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0,07 UE/mg</v>
      </c>
      <c r="AL3" s="95"/>
      <c r="AM3" s="97"/>
    </row>
    <row r="4" spans="1:45" s="49" customFormat="1" ht="27" customHeight="1" x14ac:dyDescent="0.25">
      <c r="A4" s="87"/>
      <c r="B4" s="101"/>
      <c r="C4" s="102"/>
      <c r="D4" s="103"/>
      <c r="E4" s="119"/>
      <c r="F4" s="108"/>
      <c r="G4" s="62">
        <v>4</v>
      </c>
      <c r="H4" s="108"/>
      <c r="I4" s="108"/>
      <c r="J4" s="120"/>
      <c r="K4" s="120"/>
      <c r="L4" s="63" t="s">
        <v>8</v>
      </c>
      <c r="M4" s="63" t="s">
        <v>8</v>
      </c>
      <c r="N4" s="63" t="e">
        <f>VLOOKUP(E4,ESPECIFICACIONES[],10,FALSE)</f>
        <v>#N/A</v>
      </c>
      <c r="O4" s="108">
        <f>VLOOKUP(B3,ESPECIFICACIONES[],13,FALSE)</f>
        <v>0.9</v>
      </c>
      <c r="P4" s="51">
        <f>VLOOKUP(B3,ESPECIFICACIONES[],13,FALSE)</f>
        <v>0.9</v>
      </c>
      <c r="Q4" s="51">
        <f>VLOOKUP(B3,ESPECIFICACIONES[],14,FALSE)</f>
        <v>1.1000000000000001</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Dipirona Sódica al 25%</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Dipirona Sódica al 25%</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Dipirona Sódica al 25%</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Dipirona Sódica al 25%</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Dipirona Sódica al 25%</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Dipirona Sódica al 25%</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Dipirona Sódica al 25%</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Dipirona Sódica al 25%</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Dipirona Sódica al 25%</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Dipirona Sódica al 25%</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Dipirona Sódica al 25%</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Dipirona Sódica al 25%</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Dipirona Sódica al 25%</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Dipirona Sódica al 25%</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Dipirona Sódica al 25%</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Dipirona Sódica al 25%</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Dipirona Sódica al 25%</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Dipirona Sódica al 25%</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Dipirona Sódica al 25%</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Dipirona Sódica al 25%</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Dipirona Sódica al 25%</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Dipirona Sódica al 25%</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Dipirona Sódica al 25%</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Dipirona Sódica al 25%</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Dipirona Sódica al 25%</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Dipirona Sódica al 25%</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Dipirona Sódica al 25%</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Dipirona Sódica al 25%</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Dipirona Sódica al 25%</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Dipirona Sódica al 25%</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Dipirona Sódica al 25%</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Dipirona Sódica al 25%</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Dipirona Sódica al 25%</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Dipirona Sódica al 25%</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Dipirona Sódica al 25%</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Dipirona Sódica al 25%</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Dipirona Sódica al 25%</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Dipirona Sódica al 25%</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Dipirona Sódica al 25%</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Dipirona Sódica al 25%</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Dipirona Sódica al 25%</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Dipirona Sódica al 25%</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Dipirona Sódica al 25%</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Dipirona Sódica al 25%</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Dipirona Sódica al 25%</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331" priority="35">
      <formula>"""Cumple"" o ""No cumple"""</formula>
    </cfRule>
  </conditionalFormatting>
  <conditionalFormatting sqref="I5:I49">
    <cfRule type="expression" dxfId="330" priority="33">
      <formula>$I5="No cumple"</formula>
    </cfRule>
    <cfRule type="expression" dxfId="329" priority="34">
      <formula>$I5="Cumple"</formula>
    </cfRule>
  </conditionalFormatting>
  <conditionalFormatting sqref="H5:H49">
    <cfRule type="expression" dxfId="328" priority="31">
      <formula>$H5="No cumple"</formula>
    </cfRule>
    <cfRule type="expression" dxfId="327" priority="32">
      <formula>$H5="Cumple"</formula>
    </cfRule>
  </conditionalFormatting>
  <conditionalFormatting sqref="L5:L6">
    <cfRule type="cellIs" dxfId="326" priority="29" operator="lessThan">
      <formula>$L$4</formula>
    </cfRule>
    <cfRule type="cellIs" dxfId="325" priority="30" operator="greaterThanOrEqual">
      <formula>$L$4</formula>
    </cfRule>
  </conditionalFormatting>
  <conditionalFormatting sqref="J5:K49">
    <cfRule type="cellIs" dxfId="324" priority="27" operator="notBetween">
      <formula>$J$3</formula>
      <formula>$K$3</formula>
    </cfRule>
    <cfRule type="cellIs" dxfId="323" priority="28" operator="between">
      <formula>$J$3</formula>
      <formula>$K$3</formula>
    </cfRule>
  </conditionalFormatting>
  <conditionalFormatting sqref="P5:Q49">
    <cfRule type="cellIs" dxfId="322" priority="25" operator="notBetween">
      <formula>$P$4</formula>
      <formula>$Q$4</formula>
    </cfRule>
    <cfRule type="cellIs" dxfId="321" priority="26" operator="between">
      <formula>$P$4</formula>
      <formula>$Q$4</formula>
    </cfRule>
  </conditionalFormatting>
  <conditionalFormatting sqref="R5:S49">
    <cfRule type="cellIs" dxfId="320" priority="23" operator="notBetween">
      <formula>$R$4</formula>
      <formula>$S$4</formula>
    </cfRule>
    <cfRule type="cellIs" dxfId="319" priority="24" operator="between">
      <formula>$R$4</formula>
      <formula>$S$4</formula>
    </cfRule>
  </conditionalFormatting>
  <conditionalFormatting sqref="T5:U49">
    <cfRule type="cellIs" dxfId="318" priority="21" operator="notBetween">
      <formula>$T$4</formula>
      <formula>$U$4</formula>
    </cfRule>
    <cfRule type="cellIs" dxfId="317" priority="22" operator="between">
      <formula>$T$4</formula>
      <formula>$U$4</formula>
    </cfRule>
  </conditionalFormatting>
  <conditionalFormatting sqref="V5:W49">
    <cfRule type="cellIs" dxfId="316" priority="19" operator="notBetween">
      <formula>$V$4</formula>
      <formula>$W$4</formula>
    </cfRule>
    <cfRule type="cellIs" dxfId="315" priority="20" operator="between">
      <formula>$V$4</formula>
      <formula>$W$4</formula>
    </cfRule>
  </conditionalFormatting>
  <conditionalFormatting sqref="X5:Y49">
    <cfRule type="cellIs" dxfId="314" priority="17" operator="notBetween">
      <formula>$X$4</formula>
      <formula>$Y$4</formula>
    </cfRule>
    <cfRule type="cellIs" dxfId="313" priority="18" operator="between">
      <formula>$X$4</formula>
      <formula>$Y$4</formula>
    </cfRule>
  </conditionalFormatting>
  <conditionalFormatting sqref="Z5:AG49">
    <cfRule type="cellIs" dxfId="312" priority="15" operator="notBetween">
      <formula>$Z$4</formula>
      <formula>$AA$4</formula>
    </cfRule>
    <cfRule type="cellIs" dxfId="311" priority="16" operator="between">
      <formula>$Z$4</formula>
      <formula>$AA$4</formula>
    </cfRule>
  </conditionalFormatting>
  <conditionalFormatting sqref="AK5:AK49">
    <cfRule type="cellIs" dxfId="310" priority="13" operator="lessThanOrEqual">
      <formula>$AK$4</formula>
    </cfRule>
    <cfRule type="cellIs" dxfId="309" priority="14" operator="greaterThan">
      <formula>$AK$4</formula>
    </cfRule>
  </conditionalFormatting>
  <conditionalFormatting sqref="L7:L49">
    <cfRule type="cellIs" dxfId="308" priority="11" operator="lessThan">
      <formula>$L$4</formula>
    </cfRule>
    <cfRule type="cellIs" dxfId="307" priority="12" operator="greaterThanOrEqual">
      <formula>$L$4</formula>
    </cfRule>
  </conditionalFormatting>
  <conditionalFormatting sqref="G5:G49">
    <cfRule type="cellIs" dxfId="306" priority="9" operator="lessThan">
      <formula>$G$4</formula>
    </cfRule>
    <cfRule type="cellIs" dxfId="305" priority="10" operator="greaterThanOrEqual">
      <formula>$G$4</formula>
    </cfRule>
  </conditionalFormatting>
  <conditionalFormatting sqref="AH5:AI49">
    <cfRule type="cellIs" dxfId="304" priority="7" operator="greaterThan">
      <formula>$AH$4</formula>
    </cfRule>
    <cfRule type="cellIs" dxfId="303" priority="8" operator="lessThanOrEqual">
      <formula>$AH$4</formula>
    </cfRule>
  </conditionalFormatting>
  <conditionalFormatting sqref="AI5:AI49">
    <cfRule type="cellIs" dxfId="302" priority="5" operator="greaterThan">
      <formula>$AI$4</formula>
    </cfRule>
    <cfRule type="cellIs" dxfId="301" priority="6" operator="lessThanOrEqual">
      <formula>$AI$4</formula>
    </cfRule>
  </conditionalFormatting>
  <conditionalFormatting sqref="AJ5:AJ49">
    <cfRule type="expression" dxfId="300" priority="3">
      <formula>$AJ5="No cumple"</formula>
    </cfRule>
    <cfRule type="expression" dxfId="299"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4"/>
  <dimension ref="A1:AS49"/>
  <sheetViews>
    <sheetView zoomScaleNormal="100" workbookViewId="0">
      <selection activeCell="A50" sqref="A50:XFD10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276</v>
      </c>
      <c r="C3" s="99"/>
      <c r="D3" s="100"/>
      <c r="E3" s="118" t="s">
        <v>221</v>
      </c>
      <c r="F3" s="118" t="str">
        <f>VLOOKUP(B3,ESPECIFICACIONES[],2,FALSE)</f>
        <v>PP</v>
      </c>
      <c r="G3" s="74" t="str">
        <f>VLOOKUP(B3,ESPECIFICACIONES[],3,FALSE)</f>
        <v>No menor a 100 ml</v>
      </c>
      <c r="H3" s="107" t="str">
        <f>VLOOKUP(B3,ESPECIFICACIONES[],5,FALSE)</f>
        <v>El contenido y el envase primario no presenta huellas de coloración</v>
      </c>
      <c r="I3" s="107" t="str">
        <f>VLOOKUP(B3,ESPECIFICACIONES[],4,FALSE)</f>
        <v>La solución es límpida, transparente y ligeramente amarillenta</v>
      </c>
      <c r="J3" s="120">
        <f>VLOOKUP(B3,ESPECIFICACIONES[],6,FALSE)</f>
        <v>4</v>
      </c>
      <c r="K3" s="120">
        <f>VLOOKUP(B3,ESPECIFICACIONES[],7,FALSE)</f>
        <v>5.5</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Levofloxacina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0,70 UE/mg</v>
      </c>
      <c r="AL3" s="95"/>
      <c r="AM3" s="97"/>
    </row>
    <row r="4" spans="1:45" s="49" customFormat="1" ht="27" customHeight="1" x14ac:dyDescent="0.25">
      <c r="A4" s="87"/>
      <c r="B4" s="101"/>
      <c r="C4" s="102"/>
      <c r="D4" s="103"/>
      <c r="E4" s="119"/>
      <c r="F4" s="119"/>
      <c r="G4" s="62">
        <v>100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Levofloxacina ABD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Levofloxacina ABD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Levofloxacina ABD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Levofloxacina ABD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Levofloxacina ABD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Levofloxacina ABD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Levofloxacina ABD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Levofloxacina ABD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Levofloxacina ABD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Levofloxacina ABD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Levofloxacina ABD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Levofloxacina ABD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Levofloxacina ABD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Levofloxacina ABD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Levofloxacina ABD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Levofloxacina ABD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Levofloxacina ABD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Levofloxacina ABD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Levofloxacina ABD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Levofloxacina ABD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Levofloxacina ABD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Levofloxacina ABD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Levofloxacina ABD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Levofloxacina ABD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Levofloxacina ABD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Levofloxacina ABD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Levofloxacina ABD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Levofloxacina ABD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Levofloxacina ABD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Levofloxacina ABD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Levofloxacina ABD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Levofloxacina ABD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Levofloxacina ABD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Levofloxacina ABD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Levofloxacina ABD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Levofloxacina ABD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Levofloxacina ABD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Levofloxacina ABD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Levofloxacina ABD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Levofloxacina ABD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Levofloxacina ABD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Levofloxacina ABD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Levofloxacina ABD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Levofloxacina ABD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Levofloxacina ABD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298" priority="35">
      <formula>"""Cumple"" o ""No cumple"""</formula>
    </cfRule>
  </conditionalFormatting>
  <conditionalFormatting sqref="I5:I49">
    <cfRule type="expression" dxfId="297" priority="33">
      <formula>$I5="No cumple"</formula>
    </cfRule>
    <cfRule type="expression" dxfId="296" priority="34">
      <formula>$I5="Cumple"</formula>
    </cfRule>
  </conditionalFormatting>
  <conditionalFormatting sqref="H5:H49">
    <cfRule type="expression" dxfId="295" priority="31">
      <formula>$H5="No cumple"</formula>
    </cfRule>
    <cfRule type="expression" dxfId="294" priority="32">
      <formula>$H5="Cumple"</formula>
    </cfRule>
  </conditionalFormatting>
  <conditionalFormatting sqref="L5:L6">
    <cfRule type="cellIs" dxfId="293" priority="29" operator="lessThan">
      <formula>$L$4</formula>
    </cfRule>
    <cfRule type="cellIs" dxfId="292" priority="30" operator="greaterThanOrEqual">
      <formula>$L$4</formula>
    </cfRule>
  </conditionalFormatting>
  <conditionalFormatting sqref="J5:K49">
    <cfRule type="cellIs" dxfId="291" priority="27" operator="notBetween">
      <formula>$J$3</formula>
      <formula>$K$3</formula>
    </cfRule>
    <cfRule type="cellIs" dxfId="290" priority="28" operator="between">
      <formula>$J$3</formula>
      <formula>$K$3</formula>
    </cfRule>
  </conditionalFormatting>
  <conditionalFormatting sqref="P5:Q49">
    <cfRule type="cellIs" dxfId="289" priority="25" operator="notBetween">
      <formula>$P$4</formula>
      <formula>$Q$4</formula>
    </cfRule>
    <cfRule type="cellIs" dxfId="288" priority="26" operator="between">
      <formula>$P$4</formula>
      <formula>$Q$4</formula>
    </cfRule>
  </conditionalFormatting>
  <conditionalFormatting sqref="R5:S49">
    <cfRule type="cellIs" dxfId="287" priority="23" operator="notBetween">
      <formula>$R$4</formula>
      <formula>$S$4</formula>
    </cfRule>
    <cfRule type="cellIs" dxfId="286" priority="24" operator="between">
      <formula>$R$4</formula>
      <formula>$S$4</formula>
    </cfRule>
  </conditionalFormatting>
  <conditionalFormatting sqref="T5:U49">
    <cfRule type="cellIs" dxfId="285" priority="21" operator="notBetween">
      <formula>$T$4</formula>
      <formula>$U$4</formula>
    </cfRule>
    <cfRule type="cellIs" dxfId="284" priority="22" operator="between">
      <formula>$T$4</formula>
      <formula>$U$4</formula>
    </cfRule>
  </conditionalFormatting>
  <conditionalFormatting sqref="V5:W49">
    <cfRule type="cellIs" dxfId="283" priority="19" operator="notBetween">
      <formula>$V$4</formula>
      <formula>$W$4</formula>
    </cfRule>
    <cfRule type="cellIs" dxfId="282" priority="20" operator="between">
      <formula>$V$4</formula>
      <formula>$W$4</formula>
    </cfRule>
  </conditionalFormatting>
  <conditionalFormatting sqref="X5:Y49">
    <cfRule type="cellIs" dxfId="281" priority="17" operator="notBetween">
      <formula>$X$4</formula>
      <formula>$Y$4</formula>
    </cfRule>
    <cfRule type="cellIs" dxfId="280" priority="18" operator="between">
      <formula>$X$4</formula>
      <formula>$Y$4</formula>
    </cfRule>
  </conditionalFormatting>
  <conditionalFormatting sqref="Z5:AG49">
    <cfRule type="cellIs" dxfId="279" priority="15" operator="notBetween">
      <formula>$Z$4</formula>
      <formula>$AA$4</formula>
    </cfRule>
    <cfRule type="cellIs" dxfId="278" priority="16" operator="between">
      <formula>$Z$4</formula>
      <formula>$AA$4</formula>
    </cfRule>
  </conditionalFormatting>
  <conditionalFormatting sqref="AK5:AK49">
    <cfRule type="cellIs" dxfId="277" priority="13" operator="lessThanOrEqual">
      <formula>$AK$4</formula>
    </cfRule>
    <cfRule type="cellIs" dxfId="276" priority="14" operator="greaterThan">
      <formula>$AK$4</formula>
    </cfRule>
  </conditionalFormatting>
  <conditionalFormatting sqref="L7:L49">
    <cfRule type="cellIs" dxfId="275" priority="11" operator="lessThan">
      <formula>$L$4</formula>
    </cfRule>
    <cfRule type="cellIs" dxfId="274" priority="12" operator="greaterThanOrEqual">
      <formula>$L$4</formula>
    </cfRule>
  </conditionalFormatting>
  <conditionalFormatting sqref="G5:G49">
    <cfRule type="cellIs" dxfId="273" priority="9" operator="lessThan">
      <formula>$G$4</formula>
    </cfRule>
    <cfRule type="cellIs" dxfId="272" priority="10" operator="greaterThanOrEqual">
      <formula>$G$4</formula>
    </cfRule>
  </conditionalFormatting>
  <conditionalFormatting sqref="AH5:AI49">
    <cfRule type="cellIs" dxfId="271" priority="7" operator="greaterThan">
      <formula>$AH$4</formula>
    </cfRule>
    <cfRule type="cellIs" dxfId="270" priority="8" operator="lessThanOrEqual">
      <formula>$AH$4</formula>
    </cfRule>
  </conditionalFormatting>
  <conditionalFormatting sqref="AI5:AI49">
    <cfRule type="cellIs" dxfId="269" priority="5" operator="greaterThan">
      <formula>$AI$4</formula>
    </cfRule>
    <cfRule type="cellIs" dxfId="268" priority="6" operator="lessThanOrEqual">
      <formula>$AI$4</formula>
    </cfRule>
  </conditionalFormatting>
  <conditionalFormatting sqref="AJ5:AJ49">
    <cfRule type="expression" dxfId="267" priority="3">
      <formula>$AJ5="No cumple"</formula>
    </cfRule>
    <cfRule type="expression" dxfId="266"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5"/>
  <dimension ref="A1:AS104"/>
  <sheetViews>
    <sheetView topLeftCell="A2" zoomScaleNormal="100" workbookViewId="0">
      <selection activeCell="E2" sqref="E2"/>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277</v>
      </c>
      <c r="C3" s="99"/>
      <c r="D3" s="100"/>
      <c r="E3" s="118" t="s">
        <v>221</v>
      </c>
      <c r="F3" s="118" t="str">
        <f>VLOOKUP(B3,ESPECIFICACIONES[],2,FALSE)</f>
        <v>PEBD</v>
      </c>
      <c r="G3" s="74" t="str">
        <f>VLOOKUP(B3,ESPECIFICACIONES[],3,FALSE)</f>
        <v>No menor a 10 ml                              No menor a 5 ml</v>
      </c>
      <c r="H3" s="107" t="str">
        <f>VLOOKUP(B3,ESPECIFICACIONES[],5,FALSE)</f>
        <v>El contenido y el envase primario no presenta huellas de coloración</v>
      </c>
      <c r="I3" s="107" t="str">
        <f>VLOOKUP(B3,ESPECIFICACIONES[],4,FALSE)</f>
        <v>La solución es límpida, transparente e incolora</v>
      </c>
      <c r="J3" s="120">
        <f>VLOOKUP(B3,ESPECIFICACIONES[],6,FALSE)</f>
        <v>5</v>
      </c>
      <c r="K3" s="120">
        <f>VLOOKUP(B3,ESPECIFICACIONES[],7,FALSE)</f>
        <v>7</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Lidocaína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1,1 UE/mg</v>
      </c>
      <c r="AL3" s="95"/>
      <c r="AM3" s="97"/>
    </row>
    <row r="4" spans="1:45" s="49" customFormat="1" ht="27" customHeight="1" x14ac:dyDescent="0.25">
      <c r="A4" s="87"/>
      <c r="B4" s="101"/>
      <c r="C4" s="102"/>
      <c r="D4" s="103"/>
      <c r="E4" s="119"/>
      <c r="F4" s="119"/>
      <c r="G4" s="62">
        <v>10</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Lidocaín ABD al 2%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Lidocaín ABD al 2%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Lidocaín ABD al 2%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Lidocaín ABD al 2%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Lidocaín ABD al 2%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Lidocaín ABD al 2%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Lidocaín ABD al 2%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Lidocaín ABD al 2%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Lidocaín ABD al 2%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Lidocaín ABD al 2%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Lidocaín ABD al 2%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Lidocaín ABD al 2%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Lidocaín ABD al 2%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Lidocaín ABD al 2%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Lidocaín ABD al 2%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Lidocaín ABD al 2%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Lidocaín ABD al 2%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Lidocaín ABD al 2%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Lidocaín ABD al 2%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Lidocaín ABD al 2%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Lidocaín ABD al 2%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Lidocaín ABD al 2%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Lidocaín ABD al 2%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Lidocaín ABD al 2%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Lidocaín ABD al 2%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Lidocaín ABD al 2%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Lidocaín ABD al 2%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Lidocaín ABD al 2%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Lidocaín ABD al 2%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Lidocaín ABD al 2%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Lidocaín ABD al 2%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Lidocaín ABD al 2%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Lidocaín ABD al 2%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Lidocaín ABD al 2%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Lidocaín ABD al 2%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Lidocaín ABD al 2%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Lidocaín ABD al 2%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Lidocaín ABD al 2%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Lidocaín ABD al 2%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Lidocaín ABD al 2%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Lidocaín ABD al 2%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Lidocaín ABD al 2%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Lidocaín ABD al 2%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Lidocaín ABD al 2%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45" ht="20.25" customHeight="1" x14ac:dyDescent="0.25">
      <c r="A49" s="65"/>
      <c r="B49" s="111" t="str">
        <f>VLOOKUP(B46,ESPECIFICACIONES[],1,FALSE)</f>
        <v xml:space="preserve">Lidocaín ABD al 2%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row r="50" spans="1:45" s="46" customFormat="1" ht="14.25" customHeight="1" x14ac:dyDescent="0.2">
      <c r="A50" s="83" t="s">
        <v>212</v>
      </c>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row>
    <row r="51" spans="1:45" s="48" customFormat="1" ht="14.25" customHeight="1" x14ac:dyDescent="0.25">
      <c r="A51" s="85" t="s">
        <v>213</v>
      </c>
      <c r="B51" s="88" t="s">
        <v>214</v>
      </c>
      <c r="C51" s="88"/>
      <c r="D51" s="88"/>
      <c r="E51" s="47" t="s">
        <v>215</v>
      </c>
      <c r="F51" s="47" t="s">
        <v>224</v>
      </c>
      <c r="G51" s="47" t="s">
        <v>232</v>
      </c>
      <c r="H51" s="47" t="s">
        <v>218</v>
      </c>
      <c r="I51" s="73" t="s">
        <v>216</v>
      </c>
      <c r="J51" s="89" t="s">
        <v>217</v>
      </c>
      <c r="K51" s="90"/>
      <c r="L51" s="91" t="s">
        <v>219</v>
      </c>
      <c r="M51" s="92"/>
      <c r="N51" s="73" t="s">
        <v>225</v>
      </c>
      <c r="O51" s="73" t="s">
        <v>226</v>
      </c>
      <c r="P51" s="91" t="s">
        <v>220</v>
      </c>
      <c r="Q51" s="93"/>
      <c r="R51" s="93"/>
      <c r="S51" s="93"/>
      <c r="T51" s="93"/>
      <c r="U51" s="93"/>
      <c r="V51" s="93"/>
      <c r="W51" s="93"/>
      <c r="X51" s="93"/>
      <c r="Y51" s="93"/>
      <c r="Z51" s="93"/>
      <c r="AA51" s="93"/>
      <c r="AB51" s="93"/>
      <c r="AC51" s="93"/>
      <c r="AD51" s="93"/>
      <c r="AE51" s="93"/>
      <c r="AF51" s="93"/>
      <c r="AG51" s="92" t="s">
        <v>238</v>
      </c>
      <c r="AH51" s="88" t="s">
        <v>238</v>
      </c>
      <c r="AI51" s="88"/>
      <c r="AJ51" s="64" t="s">
        <v>239</v>
      </c>
      <c r="AK51" s="64" t="s">
        <v>240</v>
      </c>
      <c r="AL51" s="94" t="s">
        <v>222</v>
      </c>
      <c r="AM51" s="97" t="s">
        <v>223</v>
      </c>
    </row>
    <row r="52" spans="1:45" s="48" customFormat="1" ht="44.25" customHeight="1" x14ac:dyDescent="0.25">
      <c r="A52" s="86"/>
      <c r="B52" s="98" t="s">
        <v>277</v>
      </c>
      <c r="C52" s="99"/>
      <c r="D52" s="100"/>
      <c r="E52" s="118" t="s">
        <v>221</v>
      </c>
      <c r="F52" s="118" t="str">
        <f>VLOOKUP(B52,ESPECIFICACIONES[],2,FALSE)</f>
        <v>PEBD</v>
      </c>
      <c r="G52" s="74" t="str">
        <f>VLOOKUP(B52,ESPECIFICACIONES[],3,FALSE)</f>
        <v>No menor a 10 ml                              No menor a 5 ml</v>
      </c>
      <c r="H52" s="107" t="str">
        <f>VLOOKUP(B52,ESPECIFICACIONES[],5,FALSE)</f>
        <v>El contenido y el envase primario no presenta huellas de coloración</v>
      </c>
      <c r="I52" s="107" t="str">
        <f>VLOOKUP(B52,ESPECIFICACIONES[],4,FALSE)</f>
        <v>La solución es límpida, transparente e incolora</v>
      </c>
      <c r="J52" s="120">
        <f>VLOOKUP(B52,ESPECIFICACIONES[],6,FALSE)</f>
        <v>5</v>
      </c>
      <c r="K52" s="120">
        <f>VLOOKUP(B52,ESPECIFICACIONES[],7,FALSE)</f>
        <v>7</v>
      </c>
      <c r="L52" s="109" t="str">
        <f>VLOOKUP(B52,ESPECIFICACIONES[],8,FALSE)</f>
        <v>NA</v>
      </c>
      <c r="M52" s="110" t="str">
        <f>VLOOKUP(B52,ESPECIFICACIONES[],9,FALSE)</f>
        <v>NA</v>
      </c>
      <c r="N52" s="63" t="str">
        <f>VLOOKUP(B52,ESPECIFICACIONES[],9,FALSE)</f>
        <v>NA</v>
      </c>
      <c r="O52" s="107" t="str">
        <f>VLOOKUP(B52,ESPECIFICACIONES[],11,FALSE)</f>
        <v>NA</v>
      </c>
      <c r="P52" s="104" t="str">
        <f>VLOOKUP(B52,ESPECIFICACIONES[],12,FALSE)</f>
        <v>% Lidocaína</v>
      </c>
      <c r="Q52" s="104"/>
      <c r="R52" s="104" t="str">
        <f>VLOOKUP(B52,ESPECIFICACIONES[],15,FALSE)</f>
        <v>NA</v>
      </c>
      <c r="S52" s="104"/>
      <c r="T52" s="104" t="str">
        <f>VLOOKUP(B52,ESPECIFICACIONES[],18,FALSE)</f>
        <v>NA</v>
      </c>
      <c r="U52" s="104" t="str">
        <f>VLOOKUP(B52,ESPECIFICACIONES[],21,FALSE)</f>
        <v>NA</v>
      </c>
      <c r="V52" s="104" t="str">
        <f>VLOOKUP(B52,ESPECIFICACIONES[],21,FALSE)</f>
        <v>NA</v>
      </c>
      <c r="W52" s="104" t="str">
        <f>VLOOKUP(B52,ESPECIFICACIONES[],24,FALSE)</f>
        <v>NA</v>
      </c>
      <c r="X52" s="104" t="str">
        <f>VLOOKUP(B52,ESPECIFICACIONES[],24,FALSE)</f>
        <v>NA</v>
      </c>
      <c r="Y52" s="104"/>
      <c r="Z52" s="104" t="str">
        <f>VLOOKUP(B52,ESPECIFICACIONES[],27,FALSE)</f>
        <v>NA</v>
      </c>
      <c r="AA52" s="104" t="str">
        <f>VLOOKUP(B52,ESPECIFICACIONES[],30,FALSE)</f>
        <v>NA</v>
      </c>
      <c r="AB52" s="105" t="str">
        <f>VLOOKUP(B52,ESPECIFICACIONES[],30,FALSE)</f>
        <v>NA</v>
      </c>
      <c r="AC52" s="106"/>
      <c r="AD52" s="105" t="str">
        <f>VLOOKUP(B52,ESPECIFICACIONES[],33,FALSE)</f>
        <v>NA</v>
      </c>
      <c r="AE52" s="106"/>
      <c r="AF52" s="105" t="str">
        <f>VLOOKUP(B52,ESPECIFICACIONES[],36,FALSE)</f>
        <v>NA</v>
      </c>
      <c r="AG52" s="106"/>
      <c r="AH52" s="63" t="str">
        <f>VLOOKUP(B52,ESPECIFICACIONES[],39,FALSE)</f>
        <v>NA</v>
      </c>
      <c r="AI52" s="63" t="str">
        <f>VLOOKUP(B52,ESPECIFICACIONES[],40,FALSE)</f>
        <v>NA</v>
      </c>
      <c r="AJ52" s="107" t="str">
        <f>VLOOKUP(B52,ESPECIFICACIONES[],41,FALSE)</f>
        <v>Negativo al desarrollo de bacterias y hongos</v>
      </c>
      <c r="AK52" s="63" t="str">
        <f>VLOOKUP(B52,ESPECIFICACIONES[],42,FALSE)</f>
        <v>No más de 1,1 UE/mg</v>
      </c>
      <c r="AL52" s="95"/>
      <c r="AM52" s="97"/>
    </row>
    <row r="53" spans="1:45" s="49" customFormat="1" ht="27" customHeight="1" x14ac:dyDescent="0.25">
      <c r="A53" s="87"/>
      <c r="B53" s="101"/>
      <c r="C53" s="102"/>
      <c r="D53" s="103"/>
      <c r="E53" s="119"/>
      <c r="F53" s="119"/>
      <c r="G53" s="62">
        <v>5</v>
      </c>
      <c r="H53" s="108"/>
      <c r="I53" s="108"/>
      <c r="J53" s="120"/>
      <c r="K53" s="120"/>
      <c r="L53" s="63" t="s">
        <v>8</v>
      </c>
      <c r="M53" s="63" t="s">
        <v>8</v>
      </c>
      <c r="N53" s="63" t="e">
        <f>VLOOKUP(E53,ESPECIFICACIONES[],10,FALSE)</f>
        <v>#N/A</v>
      </c>
      <c r="O53" s="108">
        <f>VLOOKUP(B52,ESPECIFICACIONES[],13,FALSE)</f>
        <v>0.95</v>
      </c>
      <c r="P53" s="51">
        <f>VLOOKUP(B52,ESPECIFICACIONES[],13,FALSE)</f>
        <v>0.95</v>
      </c>
      <c r="Q53" s="51">
        <f>VLOOKUP(B52,ESPECIFICACIONES[],14,FALSE)</f>
        <v>1.05</v>
      </c>
      <c r="R53" s="52" t="str">
        <f>VLOOKUP(B52,ESPECIFICACIONES[],16,FALSE)</f>
        <v>NA</v>
      </c>
      <c r="S53" s="52" t="str">
        <f>VLOOKUP(B52,ESPECIFICACIONES[],17,FALSE)</f>
        <v>NA</v>
      </c>
      <c r="T53" s="52" t="str">
        <f>VLOOKUP(B52,ESPECIFICACIONES[],19,FALSE)</f>
        <v>NA</v>
      </c>
      <c r="U53" s="52" t="str">
        <f>VLOOKUP(B52,ESPECIFICACIONES[],20,FALSE)</f>
        <v>NA</v>
      </c>
      <c r="V53" s="52" t="str">
        <f>VLOOKUP(B52,ESPECIFICACIONES[],22,FALSE)</f>
        <v>NA</v>
      </c>
      <c r="W53" s="52" t="str">
        <f>VLOOKUP(B52,ESPECIFICACIONES[],23,FALSE)</f>
        <v>NA</v>
      </c>
      <c r="X53" s="52" t="str">
        <f>VLOOKUP(B52,ESPECIFICACIONES[],25,FALSE)</f>
        <v>NA</v>
      </c>
      <c r="Y53" s="52" t="str">
        <f>VLOOKUP(B52,ESPECIFICACIONES[],26,FALSE)</f>
        <v>NA</v>
      </c>
      <c r="Z53" s="52" t="str">
        <f>VLOOKUP(B52,ESPECIFICACIONES[],28,FALSE)</f>
        <v>NA</v>
      </c>
      <c r="AA53" s="52" t="str">
        <f>VLOOKUP(B52,ESPECIFICACIONES[],29,FALSE)</f>
        <v>NA</v>
      </c>
      <c r="AB53" s="52" t="str">
        <f>VLOOKUP(B52,ESPECIFICACIONES[],31,FALSE)</f>
        <v>NA</v>
      </c>
      <c r="AC53" s="52" t="str">
        <f>VLOOKUP(B52,ESPECIFICACIONES[],32,FALSE)</f>
        <v>NA</v>
      </c>
      <c r="AD53" s="52" t="str">
        <f>VLOOKUP(B52,ESPECIFICACIONES[],34,FALSE)</f>
        <v>NA</v>
      </c>
      <c r="AE53" s="52" t="str">
        <f>VLOOKUP(B52,ESPECIFICACIONES[],35,FALSE)</f>
        <v>NA</v>
      </c>
      <c r="AF53" s="52" t="str">
        <f>VLOOKUP(B52,ESPECIFICACIONES[],37,FALSE)</f>
        <v>NA</v>
      </c>
      <c r="AG53" s="52" t="str">
        <f>VLOOKUP(B52,ESPECIFICACIONES[],38,FALSE)</f>
        <v>NA</v>
      </c>
      <c r="AH53" s="67" t="s">
        <v>8</v>
      </c>
      <c r="AI53" s="67" t="s">
        <v>8</v>
      </c>
      <c r="AJ53" s="108" t="e">
        <f>VLOOKUP(C53,ESPECIFICACIONES[],40,FALSE)</f>
        <v>#N/A</v>
      </c>
      <c r="AK53" s="66">
        <v>0.5</v>
      </c>
      <c r="AL53" s="96"/>
      <c r="AM53" s="97"/>
      <c r="AS53" s="50"/>
    </row>
    <row r="54" spans="1:45" ht="20.25" customHeight="1" x14ac:dyDescent="0.25">
      <c r="A54" s="65"/>
      <c r="B54" s="111" t="str">
        <f>VLOOKUP(B47,ESPECIFICACIONES[],1,FALSE)</f>
        <v xml:space="preserve">Lidocaín ABD al 2% </v>
      </c>
      <c r="C54" s="112"/>
      <c r="D54" s="113"/>
      <c r="E54" s="65"/>
      <c r="F54" s="65"/>
      <c r="G54" s="65" t="s">
        <v>8</v>
      </c>
      <c r="H54" s="65" t="s">
        <v>8</v>
      </c>
      <c r="I54" s="65" t="s">
        <v>8</v>
      </c>
      <c r="J54" s="114" t="s">
        <v>8</v>
      </c>
      <c r="K54" s="115"/>
      <c r="L54" s="114"/>
      <c r="M54" s="115"/>
      <c r="N54" s="65"/>
      <c r="O54" s="65"/>
      <c r="P54" s="116" t="s">
        <v>8</v>
      </c>
      <c r="Q54" s="117"/>
      <c r="R54" s="116"/>
      <c r="S54" s="117"/>
      <c r="T54" s="116"/>
      <c r="U54" s="117"/>
      <c r="V54" s="116"/>
      <c r="W54" s="117"/>
      <c r="X54" s="116"/>
      <c r="Y54" s="117"/>
      <c r="Z54" s="116"/>
      <c r="AA54" s="117"/>
      <c r="AB54" s="116"/>
      <c r="AC54" s="117"/>
      <c r="AD54" s="116"/>
      <c r="AE54" s="117"/>
      <c r="AF54" s="116"/>
      <c r="AG54" s="117"/>
      <c r="AH54" s="65"/>
      <c r="AI54" s="65"/>
      <c r="AJ54" s="65" t="s">
        <v>8</v>
      </c>
      <c r="AK54" s="71"/>
      <c r="AL54" s="65"/>
      <c r="AM54" s="65"/>
    </row>
    <row r="55" spans="1:45" ht="20.25" customHeight="1" x14ac:dyDescent="0.25">
      <c r="A55" s="65"/>
      <c r="B55" s="111" t="str">
        <f>VLOOKUP(B48,ESPECIFICACIONES[],1,FALSE)</f>
        <v xml:space="preserve">Lidocaín ABD al 2% </v>
      </c>
      <c r="C55" s="112"/>
      <c r="D55" s="113"/>
      <c r="E55" s="65"/>
      <c r="F55" s="65"/>
      <c r="G55" s="65"/>
      <c r="H55" s="65"/>
      <c r="I55" s="65" t="s">
        <v>8</v>
      </c>
      <c r="J55" s="114"/>
      <c r="K55" s="115"/>
      <c r="L55" s="114"/>
      <c r="M55" s="115"/>
      <c r="N55" s="65"/>
      <c r="O55" s="65"/>
      <c r="P55" s="116"/>
      <c r="Q55" s="117"/>
      <c r="R55" s="116"/>
      <c r="S55" s="117"/>
      <c r="T55" s="116"/>
      <c r="U55" s="117"/>
      <c r="V55" s="116"/>
      <c r="W55" s="117"/>
      <c r="X55" s="116"/>
      <c r="Y55" s="117"/>
      <c r="Z55" s="116"/>
      <c r="AA55" s="117"/>
      <c r="AB55" s="116"/>
      <c r="AC55" s="117"/>
      <c r="AD55" s="116"/>
      <c r="AE55" s="117"/>
      <c r="AF55" s="116"/>
      <c r="AG55" s="117"/>
      <c r="AH55" s="65"/>
      <c r="AI55" s="65"/>
      <c r="AJ55" s="65"/>
      <c r="AK55" s="71"/>
      <c r="AL55" s="65"/>
      <c r="AM55" s="65"/>
    </row>
    <row r="56" spans="1:45" ht="20.25" customHeight="1" x14ac:dyDescent="0.25">
      <c r="A56" s="65"/>
      <c r="B56" s="111" t="str">
        <f>VLOOKUP(B49,ESPECIFICACIONES[],1,FALSE)</f>
        <v xml:space="preserve">Lidocaín ABD al 2% </v>
      </c>
      <c r="C56" s="112"/>
      <c r="D56" s="113"/>
      <c r="E56" s="65"/>
      <c r="F56" s="65"/>
      <c r="G56" s="65"/>
      <c r="H56" s="65"/>
      <c r="I56" s="65" t="s">
        <v>8</v>
      </c>
      <c r="J56" s="114"/>
      <c r="K56" s="115"/>
      <c r="L56" s="114"/>
      <c r="M56" s="115"/>
      <c r="N56" s="65"/>
      <c r="O56" s="65"/>
      <c r="P56" s="116"/>
      <c r="Q56" s="117"/>
      <c r="R56" s="116"/>
      <c r="S56" s="117"/>
      <c r="T56" s="116"/>
      <c r="U56" s="117"/>
      <c r="V56" s="116"/>
      <c r="W56" s="117"/>
      <c r="X56" s="116"/>
      <c r="Y56" s="117"/>
      <c r="Z56" s="116"/>
      <c r="AA56" s="117"/>
      <c r="AB56" s="116"/>
      <c r="AC56" s="117"/>
      <c r="AD56" s="116"/>
      <c r="AE56" s="117"/>
      <c r="AF56" s="116"/>
      <c r="AG56" s="117"/>
      <c r="AH56" s="65"/>
      <c r="AI56" s="65"/>
      <c r="AJ56" s="65"/>
      <c r="AK56" s="71"/>
      <c r="AL56" s="65"/>
      <c r="AM56" s="65"/>
    </row>
    <row r="57" spans="1:45" ht="20.25" customHeight="1" x14ac:dyDescent="0.25">
      <c r="A57" s="65"/>
      <c r="B57" s="111" t="str">
        <f>VLOOKUP(B54,ESPECIFICACIONES[],1,FALSE)</f>
        <v xml:space="preserve">Lidocaín ABD al 2% </v>
      </c>
      <c r="C57" s="112"/>
      <c r="D57" s="113"/>
      <c r="E57" s="65"/>
      <c r="F57" s="65"/>
      <c r="G57" s="65"/>
      <c r="H57" s="65"/>
      <c r="I57" s="65" t="s">
        <v>8</v>
      </c>
      <c r="J57" s="114"/>
      <c r="K57" s="115"/>
      <c r="L57" s="114"/>
      <c r="M57" s="115"/>
      <c r="N57" s="65"/>
      <c r="O57" s="65"/>
      <c r="P57" s="116"/>
      <c r="Q57" s="117"/>
      <c r="R57" s="116"/>
      <c r="S57" s="117"/>
      <c r="T57" s="116"/>
      <c r="U57" s="117"/>
      <c r="V57" s="116"/>
      <c r="W57" s="117"/>
      <c r="X57" s="116"/>
      <c r="Y57" s="117"/>
      <c r="Z57" s="116"/>
      <c r="AA57" s="117"/>
      <c r="AB57" s="116"/>
      <c r="AC57" s="117"/>
      <c r="AD57" s="116"/>
      <c r="AE57" s="117"/>
      <c r="AF57" s="116"/>
      <c r="AG57" s="117"/>
      <c r="AH57" s="65"/>
      <c r="AI57" s="65"/>
      <c r="AJ57" s="65"/>
      <c r="AK57" s="71"/>
      <c r="AL57" s="65"/>
      <c r="AM57" s="65"/>
    </row>
    <row r="58" spans="1:45" ht="20.25" customHeight="1" x14ac:dyDescent="0.25">
      <c r="A58" s="65"/>
      <c r="B58" s="111" t="str">
        <f>VLOOKUP(B55,ESPECIFICACIONES[],1,FALSE)</f>
        <v xml:space="preserve">Lidocaín ABD al 2% </v>
      </c>
      <c r="C58" s="112"/>
      <c r="D58" s="113"/>
      <c r="E58" s="65"/>
      <c r="F58" s="65"/>
      <c r="G58" s="65"/>
      <c r="H58" s="65"/>
      <c r="I58" s="65" t="s">
        <v>8</v>
      </c>
      <c r="J58" s="114"/>
      <c r="K58" s="115"/>
      <c r="L58" s="114"/>
      <c r="M58" s="115"/>
      <c r="N58" s="65"/>
      <c r="O58" s="65"/>
      <c r="P58" s="116"/>
      <c r="Q58" s="117"/>
      <c r="R58" s="116"/>
      <c r="S58" s="117"/>
      <c r="T58" s="116"/>
      <c r="U58" s="117"/>
      <c r="V58" s="116"/>
      <c r="W58" s="117"/>
      <c r="X58" s="116"/>
      <c r="Y58" s="117"/>
      <c r="Z58" s="116"/>
      <c r="AA58" s="117"/>
      <c r="AB58" s="116"/>
      <c r="AC58" s="117"/>
      <c r="AD58" s="116"/>
      <c r="AE58" s="117"/>
      <c r="AF58" s="116"/>
      <c r="AG58" s="117"/>
      <c r="AH58" s="65"/>
      <c r="AI58" s="65"/>
      <c r="AJ58" s="65"/>
      <c r="AK58" s="71"/>
      <c r="AL58" s="65"/>
      <c r="AM58" s="65"/>
    </row>
    <row r="59" spans="1:45" ht="20.25" customHeight="1" x14ac:dyDescent="0.25">
      <c r="A59" s="65"/>
      <c r="B59" s="111" t="str">
        <f>VLOOKUP(B56,ESPECIFICACIONES[],1,FALSE)</f>
        <v xml:space="preserve">Lidocaín ABD al 2% </v>
      </c>
      <c r="C59" s="112"/>
      <c r="D59" s="113"/>
      <c r="E59" s="65"/>
      <c r="F59" s="65"/>
      <c r="G59" s="65"/>
      <c r="H59" s="65"/>
      <c r="I59" s="65" t="s">
        <v>8</v>
      </c>
      <c r="J59" s="114"/>
      <c r="K59" s="115"/>
      <c r="L59" s="114"/>
      <c r="M59" s="115"/>
      <c r="N59" s="65"/>
      <c r="O59" s="65"/>
      <c r="P59" s="116"/>
      <c r="Q59" s="117"/>
      <c r="R59" s="116"/>
      <c r="S59" s="117"/>
      <c r="T59" s="116"/>
      <c r="U59" s="117"/>
      <c r="V59" s="116"/>
      <c r="W59" s="117"/>
      <c r="X59" s="116"/>
      <c r="Y59" s="117"/>
      <c r="Z59" s="116"/>
      <c r="AA59" s="117"/>
      <c r="AB59" s="116"/>
      <c r="AC59" s="117"/>
      <c r="AD59" s="116"/>
      <c r="AE59" s="117"/>
      <c r="AF59" s="116"/>
      <c r="AG59" s="117"/>
      <c r="AH59" s="65"/>
      <c r="AI59" s="65"/>
      <c r="AJ59" s="65"/>
      <c r="AK59" s="71"/>
      <c r="AL59" s="65"/>
      <c r="AM59" s="65"/>
    </row>
    <row r="60" spans="1:45" ht="20.25" customHeight="1" x14ac:dyDescent="0.25">
      <c r="A60" s="65"/>
      <c r="B60" s="111" t="str">
        <f>VLOOKUP(B57,ESPECIFICACIONES[],1,FALSE)</f>
        <v xml:space="preserve">Lidocaín ABD al 2% </v>
      </c>
      <c r="C60" s="112"/>
      <c r="D60" s="113"/>
      <c r="E60" s="65"/>
      <c r="F60" s="65"/>
      <c r="G60" s="65"/>
      <c r="H60" s="65"/>
      <c r="I60" s="65" t="s">
        <v>8</v>
      </c>
      <c r="J60" s="114"/>
      <c r="K60" s="115"/>
      <c r="L60" s="114"/>
      <c r="M60" s="115"/>
      <c r="N60" s="65"/>
      <c r="O60" s="65"/>
      <c r="P60" s="116"/>
      <c r="Q60" s="117"/>
      <c r="R60" s="116"/>
      <c r="S60" s="117"/>
      <c r="T60" s="116"/>
      <c r="U60" s="117"/>
      <c r="V60" s="116"/>
      <c r="W60" s="117"/>
      <c r="X60" s="116"/>
      <c r="Y60" s="117"/>
      <c r="Z60" s="116"/>
      <c r="AA60" s="117"/>
      <c r="AB60" s="116"/>
      <c r="AC60" s="117"/>
      <c r="AD60" s="116"/>
      <c r="AE60" s="117"/>
      <c r="AF60" s="116"/>
      <c r="AG60" s="117"/>
      <c r="AH60" s="65"/>
      <c r="AI60" s="65"/>
      <c r="AJ60" s="65"/>
      <c r="AK60" s="71"/>
      <c r="AL60" s="65"/>
      <c r="AM60" s="65"/>
    </row>
    <row r="61" spans="1:45" ht="20.25" customHeight="1" x14ac:dyDescent="0.25">
      <c r="A61" s="65"/>
      <c r="B61" s="111" t="str">
        <f>VLOOKUP(B58,ESPECIFICACIONES[],1,FALSE)</f>
        <v xml:space="preserve">Lidocaín ABD al 2% </v>
      </c>
      <c r="C61" s="112"/>
      <c r="D61" s="113"/>
      <c r="E61" s="65"/>
      <c r="F61" s="65"/>
      <c r="G61" s="65"/>
      <c r="H61" s="65"/>
      <c r="I61" s="65" t="s">
        <v>8</v>
      </c>
      <c r="J61" s="114"/>
      <c r="K61" s="115"/>
      <c r="L61" s="114"/>
      <c r="M61" s="115"/>
      <c r="N61" s="65"/>
      <c r="O61" s="65"/>
      <c r="P61" s="116"/>
      <c r="Q61" s="117"/>
      <c r="R61" s="116"/>
      <c r="S61" s="117"/>
      <c r="T61" s="116"/>
      <c r="U61" s="117"/>
      <c r="V61" s="116"/>
      <c r="W61" s="117"/>
      <c r="X61" s="116"/>
      <c r="Y61" s="117"/>
      <c r="Z61" s="116"/>
      <c r="AA61" s="117"/>
      <c r="AB61" s="116"/>
      <c r="AC61" s="117"/>
      <c r="AD61" s="116"/>
      <c r="AE61" s="117"/>
      <c r="AF61" s="116"/>
      <c r="AG61" s="117"/>
      <c r="AH61" s="65"/>
      <c r="AI61" s="65"/>
      <c r="AJ61" s="65"/>
      <c r="AK61" s="71"/>
      <c r="AL61" s="65"/>
      <c r="AM61" s="65"/>
    </row>
    <row r="62" spans="1:45" ht="20.25" customHeight="1" x14ac:dyDescent="0.25">
      <c r="A62" s="65"/>
      <c r="B62" s="111" t="str">
        <f>VLOOKUP(B59,ESPECIFICACIONES[],1,FALSE)</f>
        <v xml:space="preserve">Lidocaín ABD al 2% </v>
      </c>
      <c r="C62" s="112"/>
      <c r="D62" s="113"/>
      <c r="E62" s="65"/>
      <c r="F62" s="65"/>
      <c r="G62" s="65"/>
      <c r="H62" s="65"/>
      <c r="I62" s="65" t="s">
        <v>8</v>
      </c>
      <c r="J62" s="114"/>
      <c r="K62" s="115"/>
      <c r="L62" s="114"/>
      <c r="M62" s="115"/>
      <c r="N62" s="65"/>
      <c r="O62" s="65"/>
      <c r="P62" s="116"/>
      <c r="Q62" s="117"/>
      <c r="R62" s="116"/>
      <c r="S62" s="117"/>
      <c r="T62" s="116"/>
      <c r="U62" s="117"/>
      <c r="V62" s="116"/>
      <c r="W62" s="117"/>
      <c r="X62" s="116"/>
      <c r="Y62" s="117"/>
      <c r="Z62" s="116"/>
      <c r="AA62" s="117"/>
      <c r="AB62" s="116"/>
      <c r="AC62" s="117"/>
      <c r="AD62" s="116"/>
      <c r="AE62" s="117"/>
      <c r="AF62" s="116"/>
      <c r="AG62" s="117"/>
      <c r="AH62" s="65"/>
      <c r="AI62" s="65"/>
      <c r="AJ62" s="65"/>
      <c r="AK62" s="71"/>
      <c r="AL62" s="65"/>
      <c r="AM62" s="65"/>
    </row>
    <row r="63" spans="1:45" ht="20.25" customHeight="1" x14ac:dyDescent="0.25">
      <c r="A63" s="65"/>
      <c r="B63" s="111" t="str">
        <f>VLOOKUP(B60,ESPECIFICACIONES[],1,FALSE)</f>
        <v xml:space="preserve">Lidocaín ABD al 2% </v>
      </c>
      <c r="C63" s="112"/>
      <c r="D63" s="113"/>
      <c r="E63" s="65"/>
      <c r="F63" s="65"/>
      <c r="G63" s="65"/>
      <c r="H63" s="65"/>
      <c r="I63" s="65" t="s">
        <v>8</v>
      </c>
      <c r="J63" s="114"/>
      <c r="K63" s="115"/>
      <c r="L63" s="114"/>
      <c r="M63" s="115"/>
      <c r="N63" s="65"/>
      <c r="O63" s="65"/>
      <c r="P63" s="116"/>
      <c r="Q63" s="117"/>
      <c r="R63" s="116"/>
      <c r="S63" s="117"/>
      <c r="T63" s="116"/>
      <c r="U63" s="117"/>
      <c r="V63" s="116"/>
      <c r="W63" s="117"/>
      <c r="X63" s="116"/>
      <c r="Y63" s="117"/>
      <c r="Z63" s="116"/>
      <c r="AA63" s="117"/>
      <c r="AB63" s="116"/>
      <c r="AC63" s="117"/>
      <c r="AD63" s="116"/>
      <c r="AE63" s="117"/>
      <c r="AF63" s="116"/>
      <c r="AG63" s="117"/>
      <c r="AH63" s="65"/>
      <c r="AI63" s="65"/>
      <c r="AJ63" s="65"/>
      <c r="AK63" s="71"/>
      <c r="AL63" s="65"/>
      <c r="AM63" s="65"/>
    </row>
    <row r="64" spans="1:45" ht="20.25" customHeight="1" x14ac:dyDescent="0.25">
      <c r="A64" s="65"/>
      <c r="B64" s="111" t="str">
        <f>VLOOKUP(B61,ESPECIFICACIONES[],1,FALSE)</f>
        <v xml:space="preserve">Lidocaín ABD al 2% </v>
      </c>
      <c r="C64" s="112"/>
      <c r="D64" s="113"/>
      <c r="E64" s="65"/>
      <c r="F64" s="65"/>
      <c r="G64" s="65"/>
      <c r="H64" s="65"/>
      <c r="I64" s="65" t="s">
        <v>8</v>
      </c>
      <c r="J64" s="114"/>
      <c r="K64" s="115"/>
      <c r="L64" s="114"/>
      <c r="M64" s="115"/>
      <c r="N64" s="65"/>
      <c r="O64" s="65"/>
      <c r="P64" s="116"/>
      <c r="Q64" s="117"/>
      <c r="R64" s="116"/>
      <c r="S64" s="117"/>
      <c r="T64" s="116"/>
      <c r="U64" s="117"/>
      <c r="V64" s="116"/>
      <c r="W64" s="117"/>
      <c r="X64" s="116"/>
      <c r="Y64" s="117"/>
      <c r="Z64" s="116"/>
      <c r="AA64" s="117"/>
      <c r="AB64" s="116"/>
      <c r="AC64" s="117"/>
      <c r="AD64" s="116"/>
      <c r="AE64" s="117"/>
      <c r="AF64" s="116"/>
      <c r="AG64" s="117"/>
      <c r="AH64" s="65"/>
      <c r="AI64" s="65"/>
      <c r="AJ64" s="65"/>
      <c r="AK64" s="71"/>
      <c r="AL64" s="65"/>
      <c r="AM64" s="65"/>
    </row>
    <row r="65" spans="1:39" ht="20.25" customHeight="1" x14ac:dyDescent="0.25">
      <c r="A65" s="65"/>
      <c r="B65" s="111" t="str">
        <f>VLOOKUP(B62,ESPECIFICACIONES[],1,FALSE)</f>
        <v xml:space="preserve">Lidocaín ABD al 2% </v>
      </c>
      <c r="C65" s="112"/>
      <c r="D65" s="113"/>
      <c r="E65" s="65"/>
      <c r="F65" s="65"/>
      <c r="G65" s="65"/>
      <c r="H65" s="65"/>
      <c r="I65" s="65" t="s">
        <v>8</v>
      </c>
      <c r="J65" s="114"/>
      <c r="K65" s="115"/>
      <c r="L65" s="114"/>
      <c r="M65" s="115"/>
      <c r="N65" s="65"/>
      <c r="O65" s="65"/>
      <c r="P65" s="116"/>
      <c r="Q65" s="117"/>
      <c r="R65" s="116"/>
      <c r="S65" s="117"/>
      <c r="T65" s="116"/>
      <c r="U65" s="117"/>
      <c r="V65" s="116"/>
      <c r="W65" s="117"/>
      <c r="X65" s="116"/>
      <c r="Y65" s="117"/>
      <c r="Z65" s="116"/>
      <c r="AA65" s="117"/>
      <c r="AB65" s="116"/>
      <c r="AC65" s="117"/>
      <c r="AD65" s="116"/>
      <c r="AE65" s="117"/>
      <c r="AF65" s="116"/>
      <c r="AG65" s="117"/>
      <c r="AH65" s="65"/>
      <c r="AI65" s="65"/>
      <c r="AJ65" s="65"/>
      <c r="AK65" s="71"/>
      <c r="AL65" s="65"/>
      <c r="AM65" s="65"/>
    </row>
    <row r="66" spans="1:39" ht="20.25" customHeight="1" x14ac:dyDescent="0.25">
      <c r="A66" s="65"/>
      <c r="B66" s="111" t="str">
        <f>VLOOKUP(B63,ESPECIFICACIONES[],1,FALSE)</f>
        <v xml:space="preserve">Lidocaín ABD al 2% </v>
      </c>
      <c r="C66" s="112"/>
      <c r="D66" s="113"/>
      <c r="E66" s="65"/>
      <c r="F66" s="65"/>
      <c r="G66" s="65"/>
      <c r="H66" s="65"/>
      <c r="I66" s="65" t="s">
        <v>8</v>
      </c>
      <c r="J66" s="114"/>
      <c r="K66" s="115"/>
      <c r="L66" s="114"/>
      <c r="M66" s="115"/>
      <c r="N66" s="65"/>
      <c r="O66" s="65"/>
      <c r="P66" s="116"/>
      <c r="Q66" s="117"/>
      <c r="R66" s="116"/>
      <c r="S66" s="117"/>
      <c r="T66" s="116"/>
      <c r="U66" s="117"/>
      <c r="V66" s="116"/>
      <c r="W66" s="117"/>
      <c r="X66" s="116"/>
      <c r="Y66" s="117"/>
      <c r="Z66" s="116"/>
      <c r="AA66" s="117"/>
      <c r="AB66" s="116"/>
      <c r="AC66" s="117"/>
      <c r="AD66" s="116"/>
      <c r="AE66" s="117"/>
      <c r="AF66" s="116"/>
      <c r="AG66" s="117"/>
      <c r="AH66" s="65"/>
      <c r="AI66" s="65"/>
      <c r="AJ66" s="65"/>
      <c r="AK66" s="71"/>
      <c r="AL66" s="65"/>
      <c r="AM66" s="65"/>
    </row>
    <row r="67" spans="1:39" ht="20.25" customHeight="1" x14ac:dyDescent="0.25">
      <c r="A67" s="65"/>
      <c r="B67" s="111" t="str">
        <f>VLOOKUP(B64,ESPECIFICACIONES[],1,FALSE)</f>
        <v xml:space="preserve">Lidocaín ABD al 2% </v>
      </c>
      <c r="C67" s="112"/>
      <c r="D67" s="113"/>
      <c r="E67" s="65"/>
      <c r="F67" s="65"/>
      <c r="G67" s="65"/>
      <c r="H67" s="65"/>
      <c r="I67" s="65" t="s">
        <v>8</v>
      </c>
      <c r="J67" s="114"/>
      <c r="K67" s="115"/>
      <c r="L67" s="114"/>
      <c r="M67" s="115"/>
      <c r="N67" s="65"/>
      <c r="O67" s="65"/>
      <c r="P67" s="116"/>
      <c r="Q67" s="117"/>
      <c r="R67" s="116"/>
      <c r="S67" s="117"/>
      <c r="T67" s="116"/>
      <c r="U67" s="117"/>
      <c r="V67" s="116"/>
      <c r="W67" s="117"/>
      <c r="X67" s="116"/>
      <c r="Y67" s="117"/>
      <c r="Z67" s="116"/>
      <c r="AA67" s="117"/>
      <c r="AB67" s="116"/>
      <c r="AC67" s="117"/>
      <c r="AD67" s="116"/>
      <c r="AE67" s="117"/>
      <c r="AF67" s="116"/>
      <c r="AG67" s="117"/>
      <c r="AH67" s="65"/>
      <c r="AI67" s="65"/>
      <c r="AJ67" s="65"/>
      <c r="AK67" s="71"/>
      <c r="AL67" s="65"/>
      <c r="AM67" s="65"/>
    </row>
    <row r="68" spans="1:39" ht="20.25" customHeight="1" x14ac:dyDescent="0.25">
      <c r="A68" s="65"/>
      <c r="B68" s="111" t="str">
        <f>VLOOKUP(B65,ESPECIFICACIONES[],1,FALSE)</f>
        <v xml:space="preserve">Lidocaín ABD al 2% </v>
      </c>
      <c r="C68" s="112"/>
      <c r="D68" s="113"/>
      <c r="E68" s="65"/>
      <c r="F68" s="65"/>
      <c r="G68" s="65"/>
      <c r="H68" s="65"/>
      <c r="I68" s="65" t="s">
        <v>8</v>
      </c>
      <c r="J68" s="114"/>
      <c r="K68" s="115"/>
      <c r="L68" s="114"/>
      <c r="M68" s="115"/>
      <c r="N68" s="65"/>
      <c r="O68" s="65"/>
      <c r="P68" s="116"/>
      <c r="Q68" s="117"/>
      <c r="R68" s="116"/>
      <c r="S68" s="117"/>
      <c r="T68" s="116"/>
      <c r="U68" s="117"/>
      <c r="V68" s="116"/>
      <c r="W68" s="117"/>
      <c r="X68" s="116"/>
      <c r="Y68" s="117"/>
      <c r="Z68" s="116"/>
      <c r="AA68" s="117"/>
      <c r="AB68" s="116"/>
      <c r="AC68" s="117"/>
      <c r="AD68" s="116"/>
      <c r="AE68" s="117"/>
      <c r="AF68" s="116"/>
      <c r="AG68" s="117"/>
      <c r="AH68" s="65"/>
      <c r="AI68" s="65"/>
      <c r="AJ68" s="65"/>
      <c r="AK68" s="71"/>
      <c r="AL68" s="65"/>
      <c r="AM68" s="65"/>
    </row>
    <row r="69" spans="1:39" ht="20.25" customHeight="1" x14ac:dyDescent="0.25">
      <c r="A69" s="65"/>
      <c r="B69" s="111" t="str">
        <f>VLOOKUP(B66,ESPECIFICACIONES[],1,FALSE)</f>
        <v xml:space="preserve">Lidocaín ABD al 2% </v>
      </c>
      <c r="C69" s="112"/>
      <c r="D69" s="113"/>
      <c r="E69" s="65"/>
      <c r="F69" s="65"/>
      <c r="G69" s="65"/>
      <c r="H69" s="65"/>
      <c r="I69" s="65" t="s">
        <v>8</v>
      </c>
      <c r="J69" s="114"/>
      <c r="K69" s="115"/>
      <c r="L69" s="114"/>
      <c r="M69" s="115"/>
      <c r="N69" s="65"/>
      <c r="O69" s="65"/>
      <c r="P69" s="116"/>
      <c r="Q69" s="117"/>
      <c r="R69" s="116"/>
      <c r="S69" s="117"/>
      <c r="T69" s="116"/>
      <c r="U69" s="117"/>
      <c r="V69" s="116"/>
      <c r="W69" s="117"/>
      <c r="X69" s="116"/>
      <c r="Y69" s="117"/>
      <c r="Z69" s="116"/>
      <c r="AA69" s="117"/>
      <c r="AB69" s="116"/>
      <c r="AC69" s="117"/>
      <c r="AD69" s="116"/>
      <c r="AE69" s="117"/>
      <c r="AF69" s="116"/>
      <c r="AG69" s="117"/>
      <c r="AH69" s="65"/>
      <c r="AI69" s="65"/>
      <c r="AJ69" s="65"/>
      <c r="AK69" s="71"/>
      <c r="AL69" s="65"/>
      <c r="AM69" s="65"/>
    </row>
    <row r="70" spans="1:39" ht="20.25" customHeight="1" x14ac:dyDescent="0.25">
      <c r="A70" s="65"/>
      <c r="B70" s="111" t="str">
        <f>VLOOKUP(B67,ESPECIFICACIONES[],1,FALSE)</f>
        <v xml:space="preserve">Lidocaín ABD al 2% </v>
      </c>
      <c r="C70" s="112"/>
      <c r="D70" s="113"/>
      <c r="E70" s="65"/>
      <c r="F70" s="65"/>
      <c r="G70" s="65"/>
      <c r="H70" s="65"/>
      <c r="I70" s="65" t="s">
        <v>8</v>
      </c>
      <c r="J70" s="114"/>
      <c r="K70" s="115"/>
      <c r="L70" s="114"/>
      <c r="M70" s="115"/>
      <c r="N70" s="65"/>
      <c r="O70" s="65"/>
      <c r="P70" s="116"/>
      <c r="Q70" s="117"/>
      <c r="R70" s="116"/>
      <c r="S70" s="117"/>
      <c r="T70" s="116"/>
      <c r="U70" s="117"/>
      <c r="V70" s="116"/>
      <c r="W70" s="117"/>
      <c r="X70" s="116"/>
      <c r="Y70" s="117"/>
      <c r="Z70" s="116"/>
      <c r="AA70" s="117"/>
      <c r="AB70" s="116"/>
      <c r="AC70" s="117"/>
      <c r="AD70" s="116"/>
      <c r="AE70" s="117"/>
      <c r="AF70" s="116"/>
      <c r="AG70" s="117"/>
      <c r="AH70" s="65"/>
      <c r="AI70" s="65"/>
      <c r="AJ70" s="65"/>
      <c r="AK70" s="71"/>
      <c r="AL70" s="65"/>
      <c r="AM70" s="65"/>
    </row>
    <row r="71" spans="1:39" ht="20.25" customHeight="1" x14ac:dyDescent="0.25">
      <c r="A71" s="65"/>
      <c r="B71" s="111" t="str">
        <f>VLOOKUP(B68,ESPECIFICACIONES[],1,FALSE)</f>
        <v xml:space="preserve">Lidocaín ABD al 2% </v>
      </c>
      <c r="C71" s="112"/>
      <c r="D71" s="113"/>
      <c r="E71" s="65"/>
      <c r="F71" s="65"/>
      <c r="G71" s="65"/>
      <c r="H71" s="65"/>
      <c r="I71" s="65" t="s">
        <v>8</v>
      </c>
      <c r="J71" s="114"/>
      <c r="K71" s="115"/>
      <c r="L71" s="114"/>
      <c r="M71" s="115"/>
      <c r="N71" s="65"/>
      <c r="O71" s="65"/>
      <c r="P71" s="116"/>
      <c r="Q71" s="117"/>
      <c r="R71" s="116"/>
      <c r="S71" s="117"/>
      <c r="T71" s="116"/>
      <c r="U71" s="117"/>
      <c r="V71" s="116"/>
      <c r="W71" s="117"/>
      <c r="X71" s="116"/>
      <c r="Y71" s="117"/>
      <c r="Z71" s="116"/>
      <c r="AA71" s="117"/>
      <c r="AB71" s="116"/>
      <c r="AC71" s="117"/>
      <c r="AD71" s="116"/>
      <c r="AE71" s="117"/>
      <c r="AF71" s="116"/>
      <c r="AG71" s="117"/>
      <c r="AH71" s="65"/>
      <c r="AI71" s="65"/>
      <c r="AJ71" s="65"/>
      <c r="AK71" s="71"/>
      <c r="AL71" s="65"/>
      <c r="AM71" s="65"/>
    </row>
    <row r="72" spans="1:39" ht="20.25" customHeight="1" x14ac:dyDescent="0.25">
      <c r="A72" s="65"/>
      <c r="B72" s="111" t="str">
        <f>VLOOKUP(B69,ESPECIFICACIONES[],1,FALSE)</f>
        <v xml:space="preserve">Lidocaín ABD al 2% </v>
      </c>
      <c r="C72" s="112"/>
      <c r="D72" s="113"/>
      <c r="E72" s="65"/>
      <c r="F72" s="65"/>
      <c r="G72" s="65"/>
      <c r="H72" s="65"/>
      <c r="I72" s="65" t="s">
        <v>8</v>
      </c>
      <c r="J72" s="114"/>
      <c r="K72" s="115"/>
      <c r="L72" s="114"/>
      <c r="M72" s="115"/>
      <c r="N72" s="65"/>
      <c r="O72" s="65"/>
      <c r="P72" s="116"/>
      <c r="Q72" s="117"/>
      <c r="R72" s="116"/>
      <c r="S72" s="117"/>
      <c r="T72" s="116"/>
      <c r="U72" s="117"/>
      <c r="V72" s="116"/>
      <c r="W72" s="117"/>
      <c r="X72" s="116"/>
      <c r="Y72" s="117"/>
      <c r="Z72" s="116"/>
      <c r="AA72" s="117"/>
      <c r="AB72" s="116"/>
      <c r="AC72" s="117"/>
      <c r="AD72" s="116"/>
      <c r="AE72" s="117"/>
      <c r="AF72" s="116"/>
      <c r="AG72" s="117"/>
      <c r="AH72" s="65"/>
      <c r="AI72" s="65"/>
      <c r="AJ72" s="65"/>
      <c r="AK72" s="71"/>
      <c r="AL72" s="65"/>
      <c r="AM72" s="65"/>
    </row>
    <row r="73" spans="1:39" ht="20.25" customHeight="1" x14ac:dyDescent="0.25">
      <c r="A73" s="65"/>
      <c r="B73" s="111" t="str">
        <f>VLOOKUP(B70,ESPECIFICACIONES[],1,FALSE)</f>
        <v xml:space="preserve">Lidocaín ABD al 2% </v>
      </c>
      <c r="C73" s="112"/>
      <c r="D73" s="113"/>
      <c r="E73" s="65"/>
      <c r="F73" s="65"/>
      <c r="G73" s="65"/>
      <c r="H73" s="65"/>
      <c r="I73" s="65" t="s">
        <v>8</v>
      </c>
      <c r="J73" s="114"/>
      <c r="K73" s="115"/>
      <c r="L73" s="114"/>
      <c r="M73" s="115"/>
      <c r="N73" s="65"/>
      <c r="O73" s="65"/>
      <c r="P73" s="116"/>
      <c r="Q73" s="117"/>
      <c r="R73" s="116"/>
      <c r="S73" s="117"/>
      <c r="T73" s="116"/>
      <c r="U73" s="117"/>
      <c r="V73" s="116"/>
      <c r="W73" s="117"/>
      <c r="X73" s="116"/>
      <c r="Y73" s="117"/>
      <c r="Z73" s="116"/>
      <c r="AA73" s="117"/>
      <c r="AB73" s="116"/>
      <c r="AC73" s="117"/>
      <c r="AD73" s="116"/>
      <c r="AE73" s="117"/>
      <c r="AF73" s="116"/>
      <c r="AG73" s="117"/>
      <c r="AH73" s="65"/>
      <c r="AI73" s="65"/>
      <c r="AJ73" s="65"/>
      <c r="AK73" s="71"/>
      <c r="AL73" s="65"/>
      <c r="AM73" s="65"/>
    </row>
    <row r="74" spans="1:39" ht="20.25" customHeight="1" x14ac:dyDescent="0.25">
      <c r="A74" s="65"/>
      <c r="B74" s="111" t="str">
        <f>VLOOKUP(B71,ESPECIFICACIONES[],1,FALSE)</f>
        <v xml:space="preserve">Lidocaín ABD al 2% </v>
      </c>
      <c r="C74" s="112"/>
      <c r="D74" s="113"/>
      <c r="E74" s="65"/>
      <c r="F74" s="65"/>
      <c r="G74" s="65"/>
      <c r="H74" s="65"/>
      <c r="I74" s="65" t="s">
        <v>8</v>
      </c>
      <c r="J74" s="114"/>
      <c r="K74" s="115"/>
      <c r="L74" s="114"/>
      <c r="M74" s="115"/>
      <c r="N74" s="65"/>
      <c r="O74" s="65"/>
      <c r="P74" s="116"/>
      <c r="Q74" s="117"/>
      <c r="R74" s="116"/>
      <c r="S74" s="117"/>
      <c r="T74" s="116"/>
      <c r="U74" s="117"/>
      <c r="V74" s="116"/>
      <c r="W74" s="117"/>
      <c r="X74" s="116"/>
      <c r="Y74" s="117"/>
      <c r="Z74" s="116"/>
      <c r="AA74" s="117"/>
      <c r="AB74" s="116"/>
      <c r="AC74" s="117"/>
      <c r="AD74" s="116"/>
      <c r="AE74" s="117"/>
      <c r="AF74" s="116"/>
      <c r="AG74" s="117"/>
      <c r="AH74" s="65"/>
      <c r="AI74" s="65"/>
      <c r="AJ74" s="65"/>
      <c r="AK74" s="71"/>
      <c r="AL74" s="65"/>
      <c r="AM74" s="65"/>
    </row>
    <row r="75" spans="1:39" ht="20.25" customHeight="1" x14ac:dyDescent="0.25">
      <c r="A75" s="65"/>
      <c r="B75" s="111" t="str">
        <f>VLOOKUP(B72,ESPECIFICACIONES[],1,FALSE)</f>
        <v xml:space="preserve">Lidocaín ABD al 2% </v>
      </c>
      <c r="C75" s="112"/>
      <c r="D75" s="113"/>
      <c r="E75" s="65"/>
      <c r="F75" s="65"/>
      <c r="G75" s="65"/>
      <c r="H75" s="65"/>
      <c r="I75" s="65" t="s">
        <v>8</v>
      </c>
      <c r="J75" s="114"/>
      <c r="K75" s="115"/>
      <c r="L75" s="114"/>
      <c r="M75" s="115"/>
      <c r="N75" s="65"/>
      <c r="O75" s="65"/>
      <c r="P75" s="116"/>
      <c r="Q75" s="117"/>
      <c r="R75" s="116"/>
      <c r="S75" s="117"/>
      <c r="T75" s="116"/>
      <c r="U75" s="117"/>
      <c r="V75" s="116"/>
      <c r="W75" s="117"/>
      <c r="X75" s="116"/>
      <c r="Y75" s="117"/>
      <c r="Z75" s="116"/>
      <c r="AA75" s="117"/>
      <c r="AB75" s="116"/>
      <c r="AC75" s="117"/>
      <c r="AD75" s="116"/>
      <c r="AE75" s="117"/>
      <c r="AF75" s="116"/>
      <c r="AG75" s="117"/>
      <c r="AH75" s="65"/>
      <c r="AI75" s="65"/>
      <c r="AJ75" s="65"/>
      <c r="AK75" s="71"/>
      <c r="AL75" s="65"/>
      <c r="AM75" s="65"/>
    </row>
    <row r="76" spans="1:39" ht="20.25" customHeight="1" x14ac:dyDescent="0.25">
      <c r="A76" s="65"/>
      <c r="B76" s="111" t="str">
        <f>VLOOKUP(B73,ESPECIFICACIONES[],1,FALSE)</f>
        <v xml:space="preserve">Lidocaín ABD al 2% </v>
      </c>
      <c r="C76" s="112"/>
      <c r="D76" s="113"/>
      <c r="E76" s="65"/>
      <c r="F76" s="65"/>
      <c r="G76" s="65"/>
      <c r="H76" s="65"/>
      <c r="I76" s="65" t="s">
        <v>8</v>
      </c>
      <c r="J76" s="114"/>
      <c r="K76" s="115"/>
      <c r="L76" s="114"/>
      <c r="M76" s="115"/>
      <c r="N76" s="65"/>
      <c r="O76" s="65"/>
      <c r="P76" s="116"/>
      <c r="Q76" s="117"/>
      <c r="R76" s="116"/>
      <c r="S76" s="117"/>
      <c r="T76" s="116"/>
      <c r="U76" s="117"/>
      <c r="V76" s="116"/>
      <c r="W76" s="117"/>
      <c r="X76" s="116"/>
      <c r="Y76" s="117"/>
      <c r="Z76" s="116"/>
      <c r="AA76" s="117"/>
      <c r="AB76" s="116"/>
      <c r="AC76" s="117"/>
      <c r="AD76" s="116"/>
      <c r="AE76" s="117"/>
      <c r="AF76" s="116"/>
      <c r="AG76" s="117"/>
      <c r="AH76" s="65"/>
      <c r="AI76" s="65"/>
      <c r="AJ76" s="65"/>
      <c r="AK76" s="71"/>
      <c r="AL76" s="65"/>
      <c r="AM76" s="65"/>
    </row>
    <row r="77" spans="1:39" ht="20.25" customHeight="1" x14ac:dyDescent="0.25">
      <c r="A77" s="65"/>
      <c r="B77" s="111" t="str">
        <f>VLOOKUP(B74,ESPECIFICACIONES[],1,FALSE)</f>
        <v xml:space="preserve">Lidocaín ABD al 2% </v>
      </c>
      <c r="C77" s="112"/>
      <c r="D77" s="113"/>
      <c r="E77" s="65"/>
      <c r="F77" s="65"/>
      <c r="G77" s="65"/>
      <c r="H77" s="65"/>
      <c r="I77" s="65" t="s">
        <v>8</v>
      </c>
      <c r="J77" s="114"/>
      <c r="K77" s="115"/>
      <c r="L77" s="114"/>
      <c r="M77" s="115"/>
      <c r="N77" s="65"/>
      <c r="O77" s="65"/>
      <c r="P77" s="116"/>
      <c r="Q77" s="117"/>
      <c r="R77" s="116"/>
      <c r="S77" s="117"/>
      <c r="T77" s="116"/>
      <c r="U77" s="117"/>
      <c r="V77" s="116"/>
      <c r="W77" s="117"/>
      <c r="X77" s="116"/>
      <c r="Y77" s="117"/>
      <c r="Z77" s="116"/>
      <c r="AA77" s="117"/>
      <c r="AB77" s="116"/>
      <c r="AC77" s="117"/>
      <c r="AD77" s="116"/>
      <c r="AE77" s="117"/>
      <c r="AF77" s="116"/>
      <c r="AG77" s="117"/>
      <c r="AH77" s="65"/>
      <c r="AI77" s="65"/>
      <c r="AJ77" s="65"/>
      <c r="AK77" s="71"/>
      <c r="AL77" s="65"/>
      <c r="AM77" s="65"/>
    </row>
    <row r="78" spans="1:39" ht="20.25" customHeight="1" x14ac:dyDescent="0.25">
      <c r="A78" s="65"/>
      <c r="B78" s="111" t="str">
        <f>VLOOKUP(B75,ESPECIFICACIONES[],1,FALSE)</f>
        <v xml:space="preserve">Lidocaín ABD al 2% </v>
      </c>
      <c r="C78" s="112"/>
      <c r="D78" s="113"/>
      <c r="E78" s="65"/>
      <c r="F78" s="65"/>
      <c r="G78" s="65"/>
      <c r="H78" s="65"/>
      <c r="I78" s="65" t="s">
        <v>8</v>
      </c>
      <c r="J78" s="114"/>
      <c r="K78" s="115"/>
      <c r="L78" s="114"/>
      <c r="M78" s="115"/>
      <c r="N78" s="65"/>
      <c r="O78" s="65"/>
      <c r="P78" s="116"/>
      <c r="Q78" s="117"/>
      <c r="R78" s="116"/>
      <c r="S78" s="117"/>
      <c r="T78" s="116"/>
      <c r="U78" s="117"/>
      <c r="V78" s="116"/>
      <c r="W78" s="117"/>
      <c r="X78" s="116"/>
      <c r="Y78" s="117"/>
      <c r="Z78" s="116"/>
      <c r="AA78" s="117"/>
      <c r="AB78" s="116"/>
      <c r="AC78" s="117"/>
      <c r="AD78" s="116"/>
      <c r="AE78" s="117"/>
      <c r="AF78" s="116"/>
      <c r="AG78" s="117"/>
      <c r="AH78" s="65"/>
      <c r="AI78" s="65"/>
      <c r="AJ78" s="65"/>
      <c r="AK78" s="71"/>
      <c r="AL78" s="65"/>
      <c r="AM78" s="65"/>
    </row>
    <row r="79" spans="1:39" ht="20.25" customHeight="1" x14ac:dyDescent="0.25">
      <c r="A79" s="65"/>
      <c r="B79" s="111" t="str">
        <f>VLOOKUP(B76,ESPECIFICACIONES[],1,FALSE)</f>
        <v xml:space="preserve">Lidocaín ABD al 2% </v>
      </c>
      <c r="C79" s="112"/>
      <c r="D79" s="113"/>
      <c r="E79" s="65"/>
      <c r="F79" s="65"/>
      <c r="G79" s="65"/>
      <c r="H79" s="65"/>
      <c r="I79" s="65" t="s">
        <v>8</v>
      </c>
      <c r="J79" s="114"/>
      <c r="K79" s="115"/>
      <c r="L79" s="114"/>
      <c r="M79" s="115"/>
      <c r="N79" s="65"/>
      <c r="O79" s="65"/>
      <c r="P79" s="116"/>
      <c r="Q79" s="117"/>
      <c r="R79" s="116"/>
      <c r="S79" s="117"/>
      <c r="T79" s="116"/>
      <c r="U79" s="117"/>
      <c r="V79" s="116"/>
      <c r="W79" s="117"/>
      <c r="X79" s="116"/>
      <c r="Y79" s="117"/>
      <c r="Z79" s="116"/>
      <c r="AA79" s="117"/>
      <c r="AB79" s="116"/>
      <c r="AC79" s="117"/>
      <c r="AD79" s="116"/>
      <c r="AE79" s="117"/>
      <c r="AF79" s="116"/>
      <c r="AG79" s="117"/>
      <c r="AH79" s="65"/>
      <c r="AI79" s="65"/>
      <c r="AJ79" s="65"/>
      <c r="AK79" s="71"/>
      <c r="AL79" s="65"/>
      <c r="AM79" s="65"/>
    </row>
    <row r="80" spans="1:39" ht="20.25" customHeight="1" x14ac:dyDescent="0.25">
      <c r="A80" s="65"/>
      <c r="B80" s="111" t="str">
        <f>VLOOKUP(B77,ESPECIFICACIONES[],1,FALSE)</f>
        <v xml:space="preserve">Lidocaín ABD al 2% </v>
      </c>
      <c r="C80" s="112"/>
      <c r="D80" s="113"/>
      <c r="E80" s="65"/>
      <c r="F80" s="65"/>
      <c r="G80" s="65"/>
      <c r="H80" s="65"/>
      <c r="I80" s="65" t="s">
        <v>8</v>
      </c>
      <c r="J80" s="114"/>
      <c r="K80" s="115"/>
      <c r="L80" s="114"/>
      <c r="M80" s="115"/>
      <c r="N80" s="65"/>
      <c r="O80" s="65"/>
      <c r="P80" s="116"/>
      <c r="Q80" s="117"/>
      <c r="R80" s="116"/>
      <c r="S80" s="117"/>
      <c r="T80" s="116"/>
      <c r="U80" s="117"/>
      <c r="V80" s="116"/>
      <c r="W80" s="117"/>
      <c r="X80" s="116"/>
      <c r="Y80" s="117"/>
      <c r="Z80" s="116"/>
      <c r="AA80" s="117"/>
      <c r="AB80" s="116"/>
      <c r="AC80" s="117"/>
      <c r="AD80" s="116"/>
      <c r="AE80" s="117"/>
      <c r="AF80" s="116"/>
      <c r="AG80" s="117"/>
      <c r="AH80" s="65"/>
      <c r="AI80" s="65"/>
      <c r="AJ80" s="65"/>
      <c r="AK80" s="71"/>
      <c r="AL80" s="65"/>
      <c r="AM80" s="65"/>
    </row>
    <row r="81" spans="1:39" ht="20.25" customHeight="1" x14ac:dyDescent="0.25">
      <c r="A81" s="65"/>
      <c r="B81" s="111" t="str">
        <f>VLOOKUP(B78,ESPECIFICACIONES[],1,FALSE)</f>
        <v xml:space="preserve">Lidocaín ABD al 2% </v>
      </c>
      <c r="C81" s="112"/>
      <c r="D81" s="113"/>
      <c r="E81" s="65"/>
      <c r="F81" s="65"/>
      <c r="G81" s="65"/>
      <c r="H81" s="65"/>
      <c r="I81" s="65" t="s">
        <v>8</v>
      </c>
      <c r="J81" s="114"/>
      <c r="K81" s="115"/>
      <c r="L81" s="114"/>
      <c r="M81" s="115"/>
      <c r="N81" s="65"/>
      <c r="O81" s="65"/>
      <c r="P81" s="116"/>
      <c r="Q81" s="117"/>
      <c r="R81" s="116"/>
      <c r="S81" s="117"/>
      <c r="T81" s="116"/>
      <c r="U81" s="117"/>
      <c r="V81" s="116"/>
      <c r="W81" s="117"/>
      <c r="X81" s="116"/>
      <c r="Y81" s="117"/>
      <c r="Z81" s="116"/>
      <c r="AA81" s="117"/>
      <c r="AB81" s="116"/>
      <c r="AC81" s="117"/>
      <c r="AD81" s="116"/>
      <c r="AE81" s="117"/>
      <c r="AF81" s="116"/>
      <c r="AG81" s="117"/>
      <c r="AH81" s="65"/>
      <c r="AI81" s="65"/>
      <c r="AJ81" s="65"/>
      <c r="AK81" s="71"/>
      <c r="AL81" s="65"/>
      <c r="AM81" s="65"/>
    </row>
    <row r="82" spans="1:39" ht="20.25" customHeight="1" x14ac:dyDescent="0.25">
      <c r="A82" s="65"/>
      <c r="B82" s="111" t="str">
        <f>VLOOKUP(B79,ESPECIFICACIONES[],1,FALSE)</f>
        <v xml:space="preserve">Lidocaín ABD al 2% </v>
      </c>
      <c r="C82" s="112"/>
      <c r="D82" s="113"/>
      <c r="E82" s="65"/>
      <c r="F82" s="65"/>
      <c r="G82" s="65"/>
      <c r="H82" s="65"/>
      <c r="I82" s="65" t="s">
        <v>8</v>
      </c>
      <c r="J82" s="114"/>
      <c r="K82" s="115"/>
      <c r="L82" s="114"/>
      <c r="M82" s="115"/>
      <c r="N82" s="65"/>
      <c r="O82" s="65"/>
      <c r="P82" s="116"/>
      <c r="Q82" s="117"/>
      <c r="R82" s="116"/>
      <c r="S82" s="117"/>
      <c r="T82" s="116"/>
      <c r="U82" s="117"/>
      <c r="V82" s="116"/>
      <c r="W82" s="117"/>
      <c r="X82" s="116"/>
      <c r="Y82" s="117"/>
      <c r="Z82" s="116"/>
      <c r="AA82" s="117"/>
      <c r="AB82" s="116"/>
      <c r="AC82" s="117"/>
      <c r="AD82" s="116"/>
      <c r="AE82" s="117"/>
      <c r="AF82" s="116"/>
      <c r="AG82" s="117"/>
      <c r="AH82" s="65"/>
      <c r="AI82" s="65"/>
      <c r="AJ82" s="65"/>
      <c r="AK82" s="71"/>
      <c r="AL82" s="65"/>
      <c r="AM82" s="65"/>
    </row>
    <row r="83" spans="1:39" ht="20.25" customHeight="1" x14ac:dyDescent="0.25">
      <c r="A83" s="65"/>
      <c r="B83" s="111" t="str">
        <f>VLOOKUP(B80,ESPECIFICACIONES[],1,FALSE)</f>
        <v xml:space="preserve">Lidocaín ABD al 2% </v>
      </c>
      <c r="C83" s="112"/>
      <c r="D83" s="113"/>
      <c r="E83" s="65"/>
      <c r="F83" s="65"/>
      <c r="G83" s="65"/>
      <c r="H83" s="65"/>
      <c r="I83" s="65" t="s">
        <v>8</v>
      </c>
      <c r="J83" s="114"/>
      <c r="K83" s="115"/>
      <c r="L83" s="114"/>
      <c r="M83" s="115"/>
      <c r="N83" s="65"/>
      <c r="O83" s="65"/>
      <c r="P83" s="116"/>
      <c r="Q83" s="117"/>
      <c r="R83" s="116"/>
      <c r="S83" s="117"/>
      <c r="T83" s="116"/>
      <c r="U83" s="117"/>
      <c r="V83" s="116"/>
      <c r="W83" s="117"/>
      <c r="X83" s="116"/>
      <c r="Y83" s="117"/>
      <c r="Z83" s="116"/>
      <c r="AA83" s="117"/>
      <c r="AB83" s="116"/>
      <c r="AC83" s="117"/>
      <c r="AD83" s="116"/>
      <c r="AE83" s="117"/>
      <c r="AF83" s="116"/>
      <c r="AG83" s="117"/>
      <c r="AH83" s="65"/>
      <c r="AI83" s="65"/>
      <c r="AJ83" s="65"/>
      <c r="AK83" s="71"/>
      <c r="AL83" s="65"/>
      <c r="AM83" s="65"/>
    </row>
    <row r="84" spans="1:39" ht="20.25" customHeight="1" x14ac:dyDescent="0.25">
      <c r="A84" s="65"/>
      <c r="B84" s="111" t="str">
        <f>VLOOKUP(B81,ESPECIFICACIONES[],1,FALSE)</f>
        <v xml:space="preserve">Lidocaín ABD al 2% </v>
      </c>
      <c r="C84" s="112"/>
      <c r="D84" s="113"/>
      <c r="E84" s="65"/>
      <c r="F84" s="65"/>
      <c r="G84" s="65"/>
      <c r="H84" s="65"/>
      <c r="I84" s="65" t="s">
        <v>8</v>
      </c>
      <c r="J84" s="114"/>
      <c r="K84" s="115"/>
      <c r="L84" s="114"/>
      <c r="M84" s="115"/>
      <c r="N84" s="65"/>
      <c r="O84" s="65"/>
      <c r="P84" s="116"/>
      <c r="Q84" s="117"/>
      <c r="R84" s="116"/>
      <c r="S84" s="117"/>
      <c r="T84" s="116"/>
      <c r="U84" s="117"/>
      <c r="V84" s="116"/>
      <c r="W84" s="117"/>
      <c r="X84" s="116"/>
      <c r="Y84" s="117"/>
      <c r="Z84" s="116"/>
      <c r="AA84" s="117"/>
      <c r="AB84" s="116"/>
      <c r="AC84" s="117"/>
      <c r="AD84" s="116"/>
      <c r="AE84" s="117"/>
      <c r="AF84" s="116"/>
      <c r="AG84" s="117"/>
      <c r="AH84" s="65"/>
      <c r="AI84" s="65"/>
      <c r="AJ84" s="65"/>
      <c r="AK84" s="71"/>
      <c r="AL84" s="65"/>
      <c r="AM84" s="65"/>
    </row>
    <row r="85" spans="1:39" ht="20.25" customHeight="1" x14ac:dyDescent="0.25">
      <c r="A85" s="65"/>
      <c r="B85" s="111" t="str">
        <f>VLOOKUP(B82,ESPECIFICACIONES[],1,FALSE)</f>
        <v xml:space="preserve">Lidocaín ABD al 2% </v>
      </c>
      <c r="C85" s="112"/>
      <c r="D85" s="113"/>
      <c r="E85" s="65"/>
      <c r="F85" s="65"/>
      <c r="G85" s="65"/>
      <c r="H85" s="65"/>
      <c r="I85" s="65" t="s">
        <v>8</v>
      </c>
      <c r="J85" s="114"/>
      <c r="K85" s="115"/>
      <c r="L85" s="114"/>
      <c r="M85" s="115"/>
      <c r="N85" s="65"/>
      <c r="O85" s="65"/>
      <c r="P85" s="116"/>
      <c r="Q85" s="117"/>
      <c r="R85" s="116"/>
      <c r="S85" s="117"/>
      <c r="T85" s="116"/>
      <c r="U85" s="117"/>
      <c r="V85" s="116"/>
      <c r="W85" s="117"/>
      <c r="X85" s="116"/>
      <c r="Y85" s="117"/>
      <c r="Z85" s="116"/>
      <c r="AA85" s="117"/>
      <c r="AB85" s="116"/>
      <c r="AC85" s="117"/>
      <c r="AD85" s="116"/>
      <c r="AE85" s="117"/>
      <c r="AF85" s="116"/>
      <c r="AG85" s="117"/>
      <c r="AH85" s="65"/>
      <c r="AI85" s="65"/>
      <c r="AJ85" s="65"/>
      <c r="AK85" s="71"/>
      <c r="AL85" s="65"/>
      <c r="AM85" s="65"/>
    </row>
    <row r="86" spans="1:39" ht="20.25" customHeight="1" x14ac:dyDescent="0.25">
      <c r="A86" s="65"/>
      <c r="B86" s="111" t="str">
        <f>VLOOKUP(B83,ESPECIFICACIONES[],1,FALSE)</f>
        <v xml:space="preserve">Lidocaín ABD al 2% </v>
      </c>
      <c r="C86" s="112"/>
      <c r="D86" s="113"/>
      <c r="E86" s="65"/>
      <c r="F86" s="65"/>
      <c r="G86" s="65"/>
      <c r="H86" s="65"/>
      <c r="I86" s="65" t="s">
        <v>8</v>
      </c>
      <c r="J86" s="114"/>
      <c r="K86" s="115"/>
      <c r="L86" s="114"/>
      <c r="M86" s="115"/>
      <c r="N86" s="65"/>
      <c r="O86" s="65"/>
      <c r="P86" s="116"/>
      <c r="Q86" s="117"/>
      <c r="R86" s="116"/>
      <c r="S86" s="117"/>
      <c r="T86" s="116"/>
      <c r="U86" s="117"/>
      <c r="V86" s="116"/>
      <c r="W86" s="117"/>
      <c r="X86" s="116"/>
      <c r="Y86" s="117"/>
      <c r="Z86" s="116"/>
      <c r="AA86" s="117"/>
      <c r="AB86" s="116"/>
      <c r="AC86" s="117"/>
      <c r="AD86" s="116"/>
      <c r="AE86" s="117"/>
      <c r="AF86" s="116"/>
      <c r="AG86" s="117"/>
      <c r="AH86" s="65"/>
      <c r="AI86" s="65"/>
      <c r="AJ86" s="65"/>
      <c r="AK86" s="71"/>
      <c r="AL86" s="65"/>
      <c r="AM86" s="65"/>
    </row>
    <row r="87" spans="1:39" ht="20.25" customHeight="1" x14ac:dyDescent="0.25">
      <c r="A87" s="65"/>
      <c r="B87" s="111" t="str">
        <f>VLOOKUP(B84,ESPECIFICACIONES[],1,FALSE)</f>
        <v xml:space="preserve">Lidocaín ABD al 2% </v>
      </c>
      <c r="C87" s="112"/>
      <c r="D87" s="113"/>
      <c r="E87" s="65"/>
      <c r="F87" s="65"/>
      <c r="G87" s="65"/>
      <c r="H87" s="65"/>
      <c r="I87" s="65" t="s">
        <v>8</v>
      </c>
      <c r="J87" s="114"/>
      <c r="K87" s="115"/>
      <c r="L87" s="114"/>
      <c r="M87" s="115"/>
      <c r="N87" s="65"/>
      <c r="O87" s="65"/>
      <c r="P87" s="116"/>
      <c r="Q87" s="117"/>
      <c r="R87" s="116"/>
      <c r="S87" s="117"/>
      <c r="T87" s="116"/>
      <c r="U87" s="117"/>
      <c r="V87" s="116"/>
      <c r="W87" s="117"/>
      <c r="X87" s="116"/>
      <c r="Y87" s="117"/>
      <c r="Z87" s="116"/>
      <c r="AA87" s="117"/>
      <c r="AB87" s="116"/>
      <c r="AC87" s="117"/>
      <c r="AD87" s="116"/>
      <c r="AE87" s="117"/>
      <c r="AF87" s="116"/>
      <c r="AG87" s="117"/>
      <c r="AH87" s="65"/>
      <c r="AI87" s="65"/>
      <c r="AJ87" s="65"/>
      <c r="AK87" s="71"/>
      <c r="AL87" s="65"/>
      <c r="AM87" s="65"/>
    </row>
    <row r="88" spans="1:39" ht="20.25" customHeight="1" x14ac:dyDescent="0.25">
      <c r="A88" s="65"/>
      <c r="B88" s="111" t="str">
        <f>VLOOKUP(B85,ESPECIFICACIONES[],1,FALSE)</f>
        <v xml:space="preserve">Lidocaín ABD al 2% </v>
      </c>
      <c r="C88" s="112"/>
      <c r="D88" s="113"/>
      <c r="E88" s="65"/>
      <c r="F88" s="65"/>
      <c r="G88" s="65"/>
      <c r="H88" s="65"/>
      <c r="I88" s="65" t="s">
        <v>8</v>
      </c>
      <c r="J88" s="114"/>
      <c r="K88" s="115"/>
      <c r="L88" s="114"/>
      <c r="M88" s="115"/>
      <c r="N88" s="65"/>
      <c r="O88" s="65"/>
      <c r="P88" s="116"/>
      <c r="Q88" s="117"/>
      <c r="R88" s="116"/>
      <c r="S88" s="117"/>
      <c r="T88" s="116"/>
      <c r="U88" s="117"/>
      <c r="V88" s="116"/>
      <c r="W88" s="117"/>
      <c r="X88" s="116"/>
      <c r="Y88" s="117"/>
      <c r="Z88" s="116"/>
      <c r="AA88" s="117"/>
      <c r="AB88" s="116"/>
      <c r="AC88" s="117"/>
      <c r="AD88" s="116"/>
      <c r="AE88" s="117"/>
      <c r="AF88" s="116"/>
      <c r="AG88" s="117"/>
      <c r="AH88" s="65"/>
      <c r="AI88" s="65"/>
      <c r="AJ88" s="65"/>
      <c r="AK88" s="71"/>
      <c r="AL88" s="65"/>
      <c r="AM88" s="65"/>
    </row>
    <row r="89" spans="1:39" ht="20.25" customHeight="1" x14ac:dyDescent="0.25">
      <c r="A89" s="65"/>
      <c r="B89" s="111" t="str">
        <f>VLOOKUP(B86,ESPECIFICACIONES[],1,FALSE)</f>
        <v xml:space="preserve">Lidocaín ABD al 2% </v>
      </c>
      <c r="C89" s="112"/>
      <c r="D89" s="113"/>
      <c r="E89" s="65"/>
      <c r="F89" s="65"/>
      <c r="G89" s="65"/>
      <c r="H89" s="65"/>
      <c r="I89" s="65" t="s">
        <v>8</v>
      </c>
      <c r="J89" s="114"/>
      <c r="K89" s="115"/>
      <c r="L89" s="114"/>
      <c r="M89" s="115"/>
      <c r="N89" s="65"/>
      <c r="O89" s="65"/>
      <c r="P89" s="116"/>
      <c r="Q89" s="117"/>
      <c r="R89" s="116"/>
      <c r="S89" s="117"/>
      <c r="T89" s="116"/>
      <c r="U89" s="117"/>
      <c r="V89" s="116"/>
      <c r="W89" s="117"/>
      <c r="X89" s="116"/>
      <c r="Y89" s="117"/>
      <c r="Z89" s="116"/>
      <c r="AA89" s="117"/>
      <c r="AB89" s="116"/>
      <c r="AC89" s="117"/>
      <c r="AD89" s="116"/>
      <c r="AE89" s="117"/>
      <c r="AF89" s="116"/>
      <c r="AG89" s="117"/>
      <c r="AH89" s="65"/>
      <c r="AI89" s="65"/>
      <c r="AJ89" s="65"/>
      <c r="AK89" s="71"/>
      <c r="AL89" s="65"/>
      <c r="AM89" s="65"/>
    </row>
    <row r="90" spans="1:39" ht="20.25" customHeight="1" x14ac:dyDescent="0.25">
      <c r="A90" s="65"/>
      <c r="B90" s="111" t="str">
        <f>VLOOKUP(B87,ESPECIFICACIONES[],1,FALSE)</f>
        <v xml:space="preserve">Lidocaín ABD al 2% </v>
      </c>
      <c r="C90" s="112"/>
      <c r="D90" s="113"/>
      <c r="E90" s="65"/>
      <c r="F90" s="65"/>
      <c r="G90" s="65"/>
      <c r="H90" s="65"/>
      <c r="I90" s="65" t="s">
        <v>8</v>
      </c>
      <c r="J90" s="114"/>
      <c r="K90" s="115"/>
      <c r="L90" s="114"/>
      <c r="M90" s="115"/>
      <c r="N90" s="65"/>
      <c r="O90" s="65"/>
      <c r="P90" s="116"/>
      <c r="Q90" s="117"/>
      <c r="R90" s="116"/>
      <c r="S90" s="117"/>
      <c r="T90" s="116"/>
      <c r="U90" s="117"/>
      <c r="V90" s="116"/>
      <c r="W90" s="117"/>
      <c r="X90" s="116"/>
      <c r="Y90" s="117"/>
      <c r="Z90" s="116"/>
      <c r="AA90" s="117"/>
      <c r="AB90" s="116"/>
      <c r="AC90" s="117"/>
      <c r="AD90" s="116"/>
      <c r="AE90" s="117"/>
      <c r="AF90" s="116"/>
      <c r="AG90" s="117"/>
      <c r="AH90" s="65"/>
      <c r="AI90" s="65"/>
      <c r="AJ90" s="65"/>
      <c r="AK90" s="71"/>
      <c r="AL90" s="65"/>
      <c r="AM90" s="65"/>
    </row>
    <row r="91" spans="1:39" ht="20.25" customHeight="1" x14ac:dyDescent="0.25">
      <c r="A91" s="65"/>
      <c r="B91" s="111" t="str">
        <f>VLOOKUP(B88,ESPECIFICACIONES[],1,FALSE)</f>
        <v xml:space="preserve">Lidocaín ABD al 2% </v>
      </c>
      <c r="C91" s="112"/>
      <c r="D91" s="113"/>
      <c r="E91" s="65"/>
      <c r="F91" s="65"/>
      <c r="G91" s="65"/>
      <c r="H91" s="65"/>
      <c r="I91" s="65" t="s">
        <v>8</v>
      </c>
      <c r="J91" s="114"/>
      <c r="K91" s="115"/>
      <c r="L91" s="114"/>
      <c r="M91" s="115"/>
      <c r="N91" s="65"/>
      <c r="O91" s="65"/>
      <c r="P91" s="116"/>
      <c r="Q91" s="117"/>
      <c r="R91" s="116"/>
      <c r="S91" s="117"/>
      <c r="T91" s="116"/>
      <c r="U91" s="117"/>
      <c r="V91" s="116"/>
      <c r="W91" s="117"/>
      <c r="X91" s="116"/>
      <c r="Y91" s="117"/>
      <c r="Z91" s="116"/>
      <c r="AA91" s="117"/>
      <c r="AB91" s="116"/>
      <c r="AC91" s="117"/>
      <c r="AD91" s="116"/>
      <c r="AE91" s="117"/>
      <c r="AF91" s="116"/>
      <c r="AG91" s="117"/>
      <c r="AH91" s="65"/>
      <c r="AI91" s="65"/>
      <c r="AJ91" s="65"/>
      <c r="AK91" s="71"/>
      <c r="AL91" s="65"/>
      <c r="AM91" s="65"/>
    </row>
    <row r="92" spans="1:39" ht="20.25" customHeight="1" x14ac:dyDescent="0.25">
      <c r="A92" s="65"/>
      <c r="B92" s="111" t="str">
        <f>VLOOKUP(B89,ESPECIFICACIONES[],1,FALSE)</f>
        <v xml:space="preserve">Lidocaín ABD al 2% </v>
      </c>
      <c r="C92" s="112"/>
      <c r="D92" s="113"/>
      <c r="E92" s="65"/>
      <c r="F92" s="65"/>
      <c r="G92" s="65"/>
      <c r="H92" s="65"/>
      <c r="I92" s="65" t="s">
        <v>8</v>
      </c>
      <c r="J92" s="114"/>
      <c r="K92" s="115"/>
      <c r="L92" s="114"/>
      <c r="M92" s="115"/>
      <c r="N92" s="65"/>
      <c r="O92" s="65"/>
      <c r="P92" s="116"/>
      <c r="Q92" s="117"/>
      <c r="R92" s="116"/>
      <c r="S92" s="117"/>
      <c r="T92" s="116"/>
      <c r="U92" s="117"/>
      <c r="V92" s="116"/>
      <c r="W92" s="117"/>
      <c r="X92" s="116"/>
      <c r="Y92" s="117"/>
      <c r="Z92" s="116"/>
      <c r="AA92" s="117"/>
      <c r="AB92" s="116"/>
      <c r="AC92" s="117"/>
      <c r="AD92" s="116"/>
      <c r="AE92" s="117"/>
      <c r="AF92" s="116"/>
      <c r="AG92" s="117"/>
      <c r="AH92" s="65"/>
      <c r="AI92" s="65"/>
      <c r="AJ92" s="65"/>
      <c r="AK92" s="71"/>
      <c r="AL92" s="65"/>
      <c r="AM92" s="65"/>
    </row>
    <row r="93" spans="1:39" ht="20.25" customHeight="1" x14ac:dyDescent="0.25">
      <c r="A93" s="65"/>
      <c r="B93" s="111" t="str">
        <f>VLOOKUP(B90,ESPECIFICACIONES[],1,FALSE)</f>
        <v xml:space="preserve">Lidocaín ABD al 2% </v>
      </c>
      <c r="C93" s="112"/>
      <c r="D93" s="113"/>
      <c r="E93" s="65"/>
      <c r="F93" s="65"/>
      <c r="G93" s="65"/>
      <c r="H93" s="65"/>
      <c r="I93" s="65" t="s">
        <v>8</v>
      </c>
      <c r="J93" s="114"/>
      <c r="K93" s="115"/>
      <c r="L93" s="114"/>
      <c r="M93" s="115"/>
      <c r="N93" s="65"/>
      <c r="O93" s="65"/>
      <c r="P93" s="116"/>
      <c r="Q93" s="117"/>
      <c r="R93" s="116"/>
      <c r="S93" s="117"/>
      <c r="T93" s="116"/>
      <c r="U93" s="117"/>
      <c r="V93" s="116"/>
      <c r="W93" s="117"/>
      <c r="X93" s="116"/>
      <c r="Y93" s="117"/>
      <c r="Z93" s="116"/>
      <c r="AA93" s="117"/>
      <c r="AB93" s="116"/>
      <c r="AC93" s="117"/>
      <c r="AD93" s="116"/>
      <c r="AE93" s="117"/>
      <c r="AF93" s="116"/>
      <c r="AG93" s="117"/>
      <c r="AH93" s="65"/>
      <c r="AI93" s="65"/>
      <c r="AJ93" s="65"/>
      <c r="AK93" s="71"/>
      <c r="AL93" s="65"/>
      <c r="AM93" s="65"/>
    </row>
    <row r="94" spans="1:39" ht="20.25" customHeight="1" x14ac:dyDescent="0.25">
      <c r="A94" s="65"/>
      <c r="B94" s="111" t="str">
        <f>VLOOKUP(B91,ESPECIFICACIONES[],1,FALSE)</f>
        <v xml:space="preserve">Lidocaín ABD al 2% </v>
      </c>
      <c r="C94" s="112"/>
      <c r="D94" s="113"/>
      <c r="E94" s="65"/>
      <c r="F94" s="65"/>
      <c r="G94" s="65"/>
      <c r="H94" s="65"/>
      <c r="I94" s="65" t="s">
        <v>8</v>
      </c>
      <c r="J94" s="114"/>
      <c r="K94" s="115"/>
      <c r="L94" s="114"/>
      <c r="M94" s="115"/>
      <c r="N94" s="65"/>
      <c r="O94" s="65"/>
      <c r="P94" s="116"/>
      <c r="Q94" s="117"/>
      <c r="R94" s="116"/>
      <c r="S94" s="117"/>
      <c r="T94" s="116"/>
      <c r="U94" s="117"/>
      <c r="V94" s="116"/>
      <c r="W94" s="117"/>
      <c r="X94" s="116"/>
      <c r="Y94" s="117"/>
      <c r="Z94" s="116"/>
      <c r="AA94" s="117"/>
      <c r="AB94" s="116"/>
      <c r="AC94" s="117"/>
      <c r="AD94" s="116"/>
      <c r="AE94" s="117"/>
      <c r="AF94" s="116"/>
      <c r="AG94" s="117"/>
      <c r="AH94" s="65"/>
      <c r="AI94" s="65"/>
      <c r="AJ94" s="65"/>
      <c r="AK94" s="71"/>
      <c r="AL94" s="65"/>
      <c r="AM94" s="65"/>
    </row>
    <row r="95" spans="1:39" ht="20.25" customHeight="1" x14ac:dyDescent="0.25">
      <c r="A95" s="65"/>
      <c r="B95" s="111" t="str">
        <f>VLOOKUP(B92,ESPECIFICACIONES[],1,FALSE)</f>
        <v xml:space="preserve">Lidocaín ABD al 2% </v>
      </c>
      <c r="C95" s="112"/>
      <c r="D95" s="113"/>
      <c r="E95" s="65"/>
      <c r="F95" s="65"/>
      <c r="G95" s="65"/>
      <c r="H95" s="65"/>
      <c r="I95" s="65" t="s">
        <v>8</v>
      </c>
      <c r="J95" s="114"/>
      <c r="K95" s="115"/>
      <c r="L95" s="114"/>
      <c r="M95" s="115"/>
      <c r="N95" s="65"/>
      <c r="O95" s="65"/>
      <c r="P95" s="116"/>
      <c r="Q95" s="117"/>
      <c r="R95" s="116"/>
      <c r="S95" s="117"/>
      <c r="T95" s="116"/>
      <c r="U95" s="117"/>
      <c r="V95" s="116"/>
      <c r="W95" s="117"/>
      <c r="X95" s="116"/>
      <c r="Y95" s="117"/>
      <c r="Z95" s="116"/>
      <c r="AA95" s="117"/>
      <c r="AB95" s="116"/>
      <c r="AC95" s="117"/>
      <c r="AD95" s="116"/>
      <c r="AE95" s="117"/>
      <c r="AF95" s="116"/>
      <c r="AG95" s="117"/>
      <c r="AH95" s="65"/>
      <c r="AI95" s="65"/>
      <c r="AJ95" s="65"/>
      <c r="AK95" s="71"/>
      <c r="AL95" s="65"/>
      <c r="AM95" s="65"/>
    </row>
    <row r="96" spans="1:39" ht="20.25" customHeight="1" x14ac:dyDescent="0.25">
      <c r="A96" s="65"/>
      <c r="B96" s="111" t="str">
        <f>VLOOKUP(B93,ESPECIFICACIONES[],1,FALSE)</f>
        <v xml:space="preserve">Lidocaín ABD al 2% </v>
      </c>
      <c r="C96" s="112"/>
      <c r="D96" s="113"/>
      <c r="E96" s="65"/>
      <c r="F96" s="65"/>
      <c r="G96" s="65"/>
      <c r="H96" s="65"/>
      <c r="I96" s="65" t="s">
        <v>8</v>
      </c>
      <c r="J96" s="114"/>
      <c r="K96" s="115"/>
      <c r="L96" s="114"/>
      <c r="M96" s="115"/>
      <c r="N96" s="65"/>
      <c r="O96" s="65"/>
      <c r="P96" s="116"/>
      <c r="Q96" s="117"/>
      <c r="R96" s="116"/>
      <c r="S96" s="117"/>
      <c r="T96" s="116"/>
      <c r="U96" s="117"/>
      <c r="V96" s="116"/>
      <c r="W96" s="117"/>
      <c r="X96" s="116"/>
      <c r="Y96" s="117"/>
      <c r="Z96" s="116"/>
      <c r="AA96" s="117"/>
      <c r="AB96" s="116"/>
      <c r="AC96" s="117"/>
      <c r="AD96" s="116"/>
      <c r="AE96" s="117"/>
      <c r="AF96" s="116"/>
      <c r="AG96" s="117"/>
      <c r="AH96" s="65"/>
      <c r="AI96" s="65"/>
      <c r="AJ96" s="65"/>
      <c r="AK96" s="71"/>
      <c r="AL96" s="65"/>
      <c r="AM96" s="65"/>
    </row>
    <row r="97" spans="1:39" ht="20.25" customHeight="1" x14ac:dyDescent="0.25">
      <c r="A97" s="65"/>
      <c r="B97" s="111" t="str">
        <f>VLOOKUP(B94,ESPECIFICACIONES[],1,FALSE)</f>
        <v xml:space="preserve">Lidocaín ABD al 2% </v>
      </c>
      <c r="C97" s="112"/>
      <c r="D97" s="113"/>
      <c r="E97" s="65"/>
      <c r="F97" s="65"/>
      <c r="G97" s="65"/>
      <c r="H97" s="65"/>
      <c r="I97" s="65" t="s">
        <v>8</v>
      </c>
      <c r="J97" s="114"/>
      <c r="K97" s="115"/>
      <c r="L97" s="114"/>
      <c r="M97" s="115"/>
      <c r="N97" s="65"/>
      <c r="O97" s="65"/>
      <c r="P97" s="116"/>
      <c r="Q97" s="117"/>
      <c r="R97" s="116"/>
      <c r="S97" s="117"/>
      <c r="T97" s="116"/>
      <c r="U97" s="117"/>
      <c r="V97" s="116"/>
      <c r="W97" s="117"/>
      <c r="X97" s="116"/>
      <c r="Y97" s="117"/>
      <c r="Z97" s="116"/>
      <c r="AA97" s="117"/>
      <c r="AB97" s="116"/>
      <c r="AC97" s="117"/>
      <c r="AD97" s="116"/>
      <c r="AE97" s="117"/>
      <c r="AF97" s="116"/>
      <c r="AG97" s="117"/>
      <c r="AH97" s="65"/>
      <c r="AI97" s="65"/>
      <c r="AJ97" s="65"/>
      <c r="AK97" s="71"/>
      <c r="AL97" s="65"/>
      <c r="AM97" s="65"/>
    </row>
    <row r="98" spans="1:39" ht="20.25" customHeight="1" x14ac:dyDescent="0.25">
      <c r="A98" s="65"/>
      <c r="B98" s="111" t="str">
        <f>VLOOKUP(B95,ESPECIFICACIONES[],1,FALSE)</f>
        <v xml:space="preserve">Lidocaín ABD al 2% </v>
      </c>
      <c r="C98" s="112"/>
      <c r="D98" s="113"/>
      <c r="E98" s="65"/>
      <c r="F98" s="65"/>
      <c r="G98" s="65"/>
      <c r="H98" s="65"/>
      <c r="I98" s="65" t="s">
        <v>8</v>
      </c>
      <c r="J98" s="114"/>
      <c r="K98" s="115"/>
      <c r="L98" s="114"/>
      <c r="M98" s="115"/>
      <c r="N98" s="65"/>
      <c r="O98" s="65"/>
      <c r="P98" s="116"/>
      <c r="Q98" s="117"/>
      <c r="R98" s="116"/>
      <c r="S98" s="117"/>
      <c r="T98" s="116"/>
      <c r="U98" s="117"/>
      <c r="V98" s="116"/>
      <c r="W98" s="117"/>
      <c r="X98" s="116"/>
      <c r="Y98" s="117"/>
      <c r="Z98" s="116"/>
      <c r="AA98" s="117"/>
      <c r="AB98" s="116"/>
      <c r="AC98" s="117"/>
      <c r="AD98" s="116"/>
      <c r="AE98" s="117"/>
      <c r="AF98" s="116"/>
      <c r="AG98" s="117"/>
      <c r="AH98" s="65"/>
      <c r="AI98" s="65"/>
      <c r="AJ98" s="65"/>
      <c r="AK98" s="71"/>
      <c r="AL98" s="65"/>
      <c r="AM98" s="65"/>
    </row>
    <row r="99" spans="1:39" ht="20.25" customHeight="1" x14ac:dyDescent="0.25">
      <c r="A99" s="65"/>
      <c r="B99" s="111" t="str">
        <f>VLOOKUP(B96,ESPECIFICACIONES[],1,FALSE)</f>
        <v xml:space="preserve">Lidocaín ABD al 2% </v>
      </c>
      <c r="C99" s="112"/>
      <c r="D99" s="113"/>
      <c r="E99" s="65"/>
      <c r="F99" s="65"/>
      <c r="G99" s="65"/>
      <c r="H99" s="65"/>
      <c r="I99" s="65" t="s">
        <v>8</v>
      </c>
      <c r="J99" s="114"/>
      <c r="K99" s="115"/>
      <c r="L99" s="114"/>
      <c r="M99" s="115"/>
      <c r="N99" s="65"/>
      <c r="O99" s="65"/>
      <c r="P99" s="116"/>
      <c r="Q99" s="117"/>
      <c r="R99" s="116"/>
      <c r="S99" s="117"/>
      <c r="T99" s="116"/>
      <c r="U99" s="117"/>
      <c r="V99" s="116"/>
      <c r="W99" s="117"/>
      <c r="X99" s="116"/>
      <c r="Y99" s="117"/>
      <c r="Z99" s="116"/>
      <c r="AA99" s="117"/>
      <c r="AB99" s="116"/>
      <c r="AC99" s="117"/>
      <c r="AD99" s="116"/>
      <c r="AE99" s="117"/>
      <c r="AF99" s="116"/>
      <c r="AG99" s="117"/>
      <c r="AH99" s="65"/>
      <c r="AI99" s="65"/>
      <c r="AJ99" s="65"/>
      <c r="AK99" s="71"/>
      <c r="AL99" s="65"/>
      <c r="AM99" s="65"/>
    </row>
    <row r="100" spans="1:39" ht="20.25" customHeight="1" x14ac:dyDescent="0.25">
      <c r="A100" s="65"/>
      <c r="B100" s="111" t="str">
        <f>VLOOKUP(B97,ESPECIFICACIONES[],1,FALSE)</f>
        <v xml:space="preserve">Lidocaín ABD al 2% </v>
      </c>
      <c r="C100" s="112"/>
      <c r="D100" s="113"/>
      <c r="E100" s="65"/>
      <c r="F100" s="65"/>
      <c r="G100" s="65"/>
      <c r="H100" s="65"/>
      <c r="I100" s="65" t="s">
        <v>8</v>
      </c>
      <c r="J100" s="114"/>
      <c r="K100" s="115"/>
      <c r="L100" s="114"/>
      <c r="M100" s="115"/>
      <c r="N100" s="65"/>
      <c r="O100" s="65"/>
      <c r="P100" s="116"/>
      <c r="Q100" s="117"/>
      <c r="R100" s="116"/>
      <c r="S100" s="117"/>
      <c r="T100" s="116"/>
      <c r="U100" s="117"/>
      <c r="V100" s="116"/>
      <c r="W100" s="117"/>
      <c r="X100" s="116"/>
      <c r="Y100" s="117"/>
      <c r="Z100" s="116"/>
      <c r="AA100" s="117"/>
      <c r="AB100" s="116"/>
      <c r="AC100" s="117"/>
      <c r="AD100" s="116"/>
      <c r="AE100" s="117"/>
      <c r="AF100" s="116"/>
      <c r="AG100" s="117"/>
      <c r="AH100" s="65"/>
      <c r="AI100" s="65"/>
      <c r="AJ100" s="65"/>
      <c r="AK100" s="71"/>
      <c r="AL100" s="65"/>
      <c r="AM100" s="65"/>
    </row>
    <row r="101" spans="1:39" ht="20.25" customHeight="1" x14ac:dyDescent="0.25">
      <c r="A101" s="65"/>
      <c r="B101" s="111" t="str">
        <f>VLOOKUP(B98,ESPECIFICACIONES[],1,FALSE)</f>
        <v xml:space="preserve">Lidocaín ABD al 2% </v>
      </c>
      <c r="C101" s="112"/>
      <c r="D101" s="113"/>
      <c r="E101" s="65"/>
      <c r="F101" s="65"/>
      <c r="G101" s="65"/>
      <c r="H101" s="65"/>
      <c r="I101" s="65" t="s">
        <v>8</v>
      </c>
      <c r="J101" s="114"/>
      <c r="K101" s="115"/>
      <c r="L101" s="114"/>
      <c r="M101" s="115"/>
      <c r="N101" s="65"/>
      <c r="O101" s="65"/>
      <c r="P101" s="116"/>
      <c r="Q101" s="117"/>
      <c r="R101" s="116"/>
      <c r="S101" s="117"/>
      <c r="T101" s="116"/>
      <c r="U101" s="117"/>
      <c r="V101" s="116"/>
      <c r="W101" s="117"/>
      <c r="X101" s="116"/>
      <c r="Y101" s="117"/>
      <c r="Z101" s="116"/>
      <c r="AA101" s="117"/>
      <c r="AB101" s="116"/>
      <c r="AC101" s="117"/>
      <c r="AD101" s="116"/>
      <c r="AE101" s="117"/>
      <c r="AF101" s="116"/>
      <c r="AG101" s="117"/>
      <c r="AH101" s="65"/>
      <c r="AI101" s="65"/>
      <c r="AJ101" s="65"/>
      <c r="AK101" s="71"/>
      <c r="AL101" s="65"/>
      <c r="AM101" s="65"/>
    </row>
    <row r="102" spans="1:39" ht="20.25" customHeight="1" x14ac:dyDescent="0.25">
      <c r="A102" s="65"/>
      <c r="B102" s="111" t="str">
        <f>VLOOKUP(B99,ESPECIFICACIONES[],1,FALSE)</f>
        <v xml:space="preserve">Lidocaín ABD al 2% </v>
      </c>
      <c r="C102" s="112"/>
      <c r="D102" s="113"/>
      <c r="E102" s="65"/>
      <c r="F102" s="65"/>
      <c r="G102" s="65"/>
      <c r="H102" s="65"/>
      <c r="I102" s="65" t="s">
        <v>8</v>
      </c>
      <c r="J102" s="114"/>
      <c r="K102" s="115"/>
      <c r="L102" s="114"/>
      <c r="M102" s="115"/>
      <c r="N102" s="65"/>
      <c r="O102" s="65"/>
      <c r="P102" s="116"/>
      <c r="Q102" s="117"/>
      <c r="R102" s="116"/>
      <c r="S102" s="117"/>
      <c r="T102" s="116"/>
      <c r="U102" s="117"/>
      <c r="V102" s="116"/>
      <c r="W102" s="117"/>
      <c r="X102" s="116"/>
      <c r="Y102" s="117"/>
      <c r="Z102" s="116"/>
      <c r="AA102" s="117"/>
      <c r="AB102" s="116"/>
      <c r="AC102" s="117"/>
      <c r="AD102" s="116"/>
      <c r="AE102" s="117"/>
      <c r="AF102" s="116"/>
      <c r="AG102" s="117"/>
      <c r="AH102" s="65"/>
      <c r="AI102" s="65"/>
      <c r="AJ102" s="65"/>
      <c r="AK102" s="71"/>
      <c r="AL102" s="65"/>
      <c r="AM102" s="65"/>
    </row>
    <row r="103" spans="1:39" ht="20.25" customHeight="1" x14ac:dyDescent="0.25">
      <c r="A103" s="65"/>
      <c r="B103" s="111" t="str">
        <f>VLOOKUP(B100,ESPECIFICACIONES[],1,FALSE)</f>
        <v xml:space="preserve">Lidocaín ABD al 2% </v>
      </c>
      <c r="C103" s="112"/>
      <c r="D103" s="113"/>
      <c r="E103" s="65"/>
      <c r="F103" s="65"/>
      <c r="G103" s="65"/>
      <c r="H103" s="65"/>
      <c r="I103" s="65" t="s">
        <v>8</v>
      </c>
      <c r="J103" s="114"/>
      <c r="K103" s="115"/>
      <c r="L103" s="114"/>
      <c r="M103" s="115"/>
      <c r="N103" s="65"/>
      <c r="O103" s="65"/>
      <c r="P103" s="116"/>
      <c r="Q103" s="117"/>
      <c r="R103" s="116"/>
      <c r="S103" s="117"/>
      <c r="T103" s="116"/>
      <c r="U103" s="117"/>
      <c r="V103" s="116"/>
      <c r="W103" s="117"/>
      <c r="X103" s="116"/>
      <c r="Y103" s="117"/>
      <c r="Z103" s="116"/>
      <c r="AA103" s="117"/>
      <c r="AB103" s="116"/>
      <c r="AC103" s="117"/>
      <c r="AD103" s="116"/>
      <c r="AE103" s="117"/>
      <c r="AF103" s="116"/>
      <c r="AG103" s="117"/>
      <c r="AH103" s="65"/>
      <c r="AI103" s="65"/>
      <c r="AJ103" s="65"/>
      <c r="AK103" s="71"/>
      <c r="AL103" s="65"/>
      <c r="AM103" s="65"/>
    </row>
    <row r="104" spans="1:39" ht="20.25" customHeight="1" x14ac:dyDescent="0.25">
      <c r="A104" s="65"/>
      <c r="B104" s="111" t="str">
        <f>VLOOKUP(B101,ESPECIFICACIONES[],1,FALSE)</f>
        <v xml:space="preserve">Lidocaín ABD al 2% </v>
      </c>
      <c r="C104" s="112"/>
      <c r="D104" s="113"/>
      <c r="E104" s="65"/>
      <c r="F104" s="65"/>
      <c r="G104" s="65"/>
      <c r="H104" s="65"/>
      <c r="I104" s="65" t="s">
        <v>8</v>
      </c>
      <c r="J104" s="114"/>
      <c r="K104" s="115"/>
      <c r="L104" s="114"/>
      <c r="M104" s="115"/>
      <c r="N104" s="65"/>
      <c r="O104" s="65"/>
      <c r="P104" s="116"/>
      <c r="Q104" s="117"/>
      <c r="R104" s="116"/>
      <c r="S104" s="117"/>
      <c r="T104" s="116"/>
      <c r="U104" s="117"/>
      <c r="V104" s="116"/>
      <c r="W104" s="117"/>
      <c r="X104" s="116"/>
      <c r="Y104" s="117"/>
      <c r="Z104" s="116"/>
      <c r="AA104" s="117"/>
      <c r="AB104" s="116"/>
      <c r="AC104" s="117"/>
      <c r="AD104" s="116"/>
      <c r="AE104" s="117"/>
      <c r="AF104" s="116"/>
      <c r="AG104" s="117"/>
      <c r="AH104" s="65"/>
      <c r="AI104" s="65"/>
      <c r="AJ104" s="65"/>
      <c r="AK104" s="71"/>
      <c r="AL104" s="65"/>
      <c r="AM104" s="65"/>
    </row>
  </sheetData>
  <mergeCells count="1208">
    <mergeCell ref="V104:W104"/>
    <mergeCell ref="X104:Y104"/>
    <mergeCell ref="Z104:AA104"/>
    <mergeCell ref="AB104:AC104"/>
    <mergeCell ref="AD104:AE104"/>
    <mergeCell ref="AF104:AG104"/>
    <mergeCell ref="B104:D104"/>
    <mergeCell ref="J104:K104"/>
    <mergeCell ref="L104:M104"/>
    <mergeCell ref="P104:Q104"/>
    <mergeCell ref="R104:S104"/>
    <mergeCell ref="T104:U104"/>
    <mergeCell ref="V103:W103"/>
    <mergeCell ref="X103:Y103"/>
    <mergeCell ref="Z103:AA103"/>
    <mergeCell ref="AB103:AC103"/>
    <mergeCell ref="AD103:AE103"/>
    <mergeCell ref="AF103:AG103"/>
    <mergeCell ref="B103:D103"/>
    <mergeCell ref="J103:K103"/>
    <mergeCell ref="L103:M103"/>
    <mergeCell ref="P103:Q103"/>
    <mergeCell ref="R103:S103"/>
    <mergeCell ref="T103:U103"/>
    <mergeCell ref="V102:W102"/>
    <mergeCell ref="X102:Y102"/>
    <mergeCell ref="Z102:AA102"/>
    <mergeCell ref="AB102:AC102"/>
    <mergeCell ref="AD102:AE102"/>
    <mergeCell ref="AF102:AG102"/>
    <mergeCell ref="B102:D102"/>
    <mergeCell ref="J102:K102"/>
    <mergeCell ref="L102:M102"/>
    <mergeCell ref="P102:Q102"/>
    <mergeCell ref="R102:S102"/>
    <mergeCell ref="T102:U102"/>
    <mergeCell ref="V101:W101"/>
    <mergeCell ref="X101:Y101"/>
    <mergeCell ref="Z101:AA101"/>
    <mergeCell ref="AB101:AC101"/>
    <mergeCell ref="AD101:AE101"/>
    <mergeCell ref="AF101:AG101"/>
    <mergeCell ref="B101:D101"/>
    <mergeCell ref="J101:K101"/>
    <mergeCell ref="L101:M101"/>
    <mergeCell ref="P101:Q101"/>
    <mergeCell ref="R101:S101"/>
    <mergeCell ref="T101:U101"/>
    <mergeCell ref="V100:W100"/>
    <mergeCell ref="X100:Y100"/>
    <mergeCell ref="Z100:AA100"/>
    <mergeCell ref="AB100:AC100"/>
    <mergeCell ref="AD100:AE100"/>
    <mergeCell ref="AF100:AG100"/>
    <mergeCell ref="B100:D100"/>
    <mergeCell ref="J100:K100"/>
    <mergeCell ref="L100:M100"/>
    <mergeCell ref="P100:Q100"/>
    <mergeCell ref="R100:S100"/>
    <mergeCell ref="T100:U100"/>
    <mergeCell ref="V99:W99"/>
    <mergeCell ref="X99:Y99"/>
    <mergeCell ref="Z99:AA99"/>
    <mergeCell ref="AB99:AC99"/>
    <mergeCell ref="AD99:AE99"/>
    <mergeCell ref="AF99:AG99"/>
    <mergeCell ref="B99:D99"/>
    <mergeCell ref="J99:K99"/>
    <mergeCell ref="L99:M99"/>
    <mergeCell ref="P99:Q99"/>
    <mergeCell ref="R99:S99"/>
    <mergeCell ref="T99:U99"/>
    <mergeCell ref="V98:W98"/>
    <mergeCell ref="X98:Y98"/>
    <mergeCell ref="Z98:AA98"/>
    <mergeCell ref="AB98:AC98"/>
    <mergeCell ref="AD98:AE98"/>
    <mergeCell ref="AF98:AG98"/>
    <mergeCell ref="B98:D98"/>
    <mergeCell ref="J98:K98"/>
    <mergeCell ref="L98:M98"/>
    <mergeCell ref="P98:Q98"/>
    <mergeCell ref="R98:S98"/>
    <mergeCell ref="T98:U98"/>
    <mergeCell ref="V97:W97"/>
    <mergeCell ref="X97:Y97"/>
    <mergeCell ref="Z97:AA97"/>
    <mergeCell ref="AB97:AC97"/>
    <mergeCell ref="AD97:AE97"/>
    <mergeCell ref="AF97:AG97"/>
    <mergeCell ref="B97:D97"/>
    <mergeCell ref="J97:K97"/>
    <mergeCell ref="L97:M97"/>
    <mergeCell ref="P97:Q97"/>
    <mergeCell ref="R97:S97"/>
    <mergeCell ref="T97:U97"/>
    <mergeCell ref="V96:W96"/>
    <mergeCell ref="X96:Y96"/>
    <mergeCell ref="Z96:AA96"/>
    <mergeCell ref="AB96:AC96"/>
    <mergeCell ref="AD96:AE96"/>
    <mergeCell ref="AF96:AG96"/>
    <mergeCell ref="B96:D96"/>
    <mergeCell ref="J96:K96"/>
    <mergeCell ref="L96:M96"/>
    <mergeCell ref="P96:Q96"/>
    <mergeCell ref="R96:S96"/>
    <mergeCell ref="T96:U96"/>
    <mergeCell ref="V95:W95"/>
    <mergeCell ref="X95:Y95"/>
    <mergeCell ref="Z95:AA95"/>
    <mergeCell ref="AB95:AC95"/>
    <mergeCell ref="AD95:AE95"/>
    <mergeCell ref="AF95:AG95"/>
    <mergeCell ref="B95:D95"/>
    <mergeCell ref="J95:K95"/>
    <mergeCell ref="L95:M95"/>
    <mergeCell ref="P95:Q95"/>
    <mergeCell ref="R95:S95"/>
    <mergeCell ref="T95:U95"/>
    <mergeCell ref="V94:W94"/>
    <mergeCell ref="X94:Y94"/>
    <mergeCell ref="Z94:AA94"/>
    <mergeCell ref="AB94:AC94"/>
    <mergeCell ref="AD94:AE94"/>
    <mergeCell ref="AF94:AG94"/>
    <mergeCell ref="B94:D94"/>
    <mergeCell ref="J94:K94"/>
    <mergeCell ref="L94:M94"/>
    <mergeCell ref="P94:Q94"/>
    <mergeCell ref="R94:S94"/>
    <mergeCell ref="T94:U94"/>
    <mergeCell ref="V93:W93"/>
    <mergeCell ref="X93:Y93"/>
    <mergeCell ref="Z93:AA93"/>
    <mergeCell ref="AB93:AC93"/>
    <mergeCell ref="AD93:AE93"/>
    <mergeCell ref="AF93:AG93"/>
    <mergeCell ref="B93:D93"/>
    <mergeCell ref="J93:K93"/>
    <mergeCell ref="L93:M93"/>
    <mergeCell ref="P93:Q93"/>
    <mergeCell ref="R93:S93"/>
    <mergeCell ref="T93:U93"/>
    <mergeCell ref="V92:W92"/>
    <mergeCell ref="X92:Y92"/>
    <mergeCell ref="Z92:AA92"/>
    <mergeCell ref="AB92:AC92"/>
    <mergeCell ref="AD92:AE92"/>
    <mergeCell ref="AF92:AG92"/>
    <mergeCell ref="B92:D92"/>
    <mergeCell ref="J92:K92"/>
    <mergeCell ref="L92:M92"/>
    <mergeCell ref="P92:Q92"/>
    <mergeCell ref="R92:S92"/>
    <mergeCell ref="T92:U92"/>
    <mergeCell ref="V91:W91"/>
    <mergeCell ref="X91:Y91"/>
    <mergeCell ref="Z91:AA91"/>
    <mergeCell ref="AB91:AC91"/>
    <mergeCell ref="AD91:AE91"/>
    <mergeCell ref="AF91:AG91"/>
    <mergeCell ref="B91:D91"/>
    <mergeCell ref="J91:K91"/>
    <mergeCell ref="L91:M91"/>
    <mergeCell ref="P91:Q91"/>
    <mergeCell ref="R91:S91"/>
    <mergeCell ref="T91:U91"/>
    <mergeCell ref="V90:W90"/>
    <mergeCell ref="X90:Y90"/>
    <mergeCell ref="Z90:AA90"/>
    <mergeCell ref="AB90:AC90"/>
    <mergeCell ref="AD90:AE90"/>
    <mergeCell ref="AF90:AG90"/>
    <mergeCell ref="B90:D90"/>
    <mergeCell ref="J90:K90"/>
    <mergeCell ref="L90:M90"/>
    <mergeCell ref="P90:Q90"/>
    <mergeCell ref="R90:S90"/>
    <mergeCell ref="T90:U90"/>
    <mergeCell ref="V89:W89"/>
    <mergeCell ref="X89:Y89"/>
    <mergeCell ref="Z89:AA89"/>
    <mergeCell ref="AB89:AC89"/>
    <mergeCell ref="AD89:AE89"/>
    <mergeCell ref="AF89:AG89"/>
    <mergeCell ref="B89:D89"/>
    <mergeCell ref="J89:K89"/>
    <mergeCell ref="L89:M89"/>
    <mergeCell ref="P89:Q89"/>
    <mergeCell ref="R89:S89"/>
    <mergeCell ref="T89:U89"/>
    <mergeCell ref="V88:W88"/>
    <mergeCell ref="X88:Y88"/>
    <mergeCell ref="Z88:AA88"/>
    <mergeCell ref="AB88:AC88"/>
    <mergeCell ref="AD88:AE88"/>
    <mergeCell ref="AF88:AG88"/>
    <mergeCell ref="B88:D88"/>
    <mergeCell ref="J88:K88"/>
    <mergeCell ref="L88:M88"/>
    <mergeCell ref="P88:Q88"/>
    <mergeCell ref="R88:S88"/>
    <mergeCell ref="T88:U88"/>
    <mergeCell ref="V87:W87"/>
    <mergeCell ref="X87:Y87"/>
    <mergeCell ref="Z87:AA87"/>
    <mergeCell ref="AB87:AC87"/>
    <mergeCell ref="AD87:AE87"/>
    <mergeCell ref="AF87:AG87"/>
    <mergeCell ref="B87:D87"/>
    <mergeCell ref="J87:K87"/>
    <mergeCell ref="L87:M87"/>
    <mergeCell ref="P87:Q87"/>
    <mergeCell ref="R87:S87"/>
    <mergeCell ref="T87:U87"/>
    <mergeCell ref="V86:W86"/>
    <mergeCell ref="X86:Y86"/>
    <mergeCell ref="Z86:AA86"/>
    <mergeCell ref="AB86:AC86"/>
    <mergeCell ref="AD86:AE86"/>
    <mergeCell ref="AF86:AG86"/>
    <mergeCell ref="B86:D86"/>
    <mergeCell ref="J86:K86"/>
    <mergeCell ref="L86:M86"/>
    <mergeCell ref="P86:Q86"/>
    <mergeCell ref="R86:S86"/>
    <mergeCell ref="T86:U86"/>
    <mergeCell ref="V85:W85"/>
    <mergeCell ref="X85:Y85"/>
    <mergeCell ref="Z85:AA85"/>
    <mergeCell ref="AB85:AC85"/>
    <mergeCell ref="AD85:AE85"/>
    <mergeCell ref="AF85:AG85"/>
    <mergeCell ref="B85:D85"/>
    <mergeCell ref="J85:K85"/>
    <mergeCell ref="L85:M85"/>
    <mergeCell ref="P85:Q85"/>
    <mergeCell ref="R85:S85"/>
    <mergeCell ref="T85:U85"/>
    <mergeCell ref="V84:W84"/>
    <mergeCell ref="X84:Y84"/>
    <mergeCell ref="Z84:AA84"/>
    <mergeCell ref="AB84:AC84"/>
    <mergeCell ref="AD84:AE84"/>
    <mergeCell ref="AF84:AG84"/>
    <mergeCell ref="B84:D84"/>
    <mergeCell ref="J84:K84"/>
    <mergeCell ref="L84:M84"/>
    <mergeCell ref="P84:Q84"/>
    <mergeCell ref="R84:S84"/>
    <mergeCell ref="T84:U84"/>
    <mergeCell ref="V83:W83"/>
    <mergeCell ref="X83:Y83"/>
    <mergeCell ref="Z83:AA83"/>
    <mergeCell ref="AB83:AC83"/>
    <mergeCell ref="AD83:AE83"/>
    <mergeCell ref="AF83:AG83"/>
    <mergeCell ref="B83:D83"/>
    <mergeCell ref="J83:K83"/>
    <mergeCell ref="L83:M83"/>
    <mergeCell ref="P83:Q83"/>
    <mergeCell ref="R83:S83"/>
    <mergeCell ref="T83:U83"/>
    <mergeCell ref="V82:W82"/>
    <mergeCell ref="X82:Y82"/>
    <mergeCell ref="Z82:AA82"/>
    <mergeCell ref="AB82:AC82"/>
    <mergeCell ref="AD82:AE82"/>
    <mergeCell ref="AF82:AG82"/>
    <mergeCell ref="B82:D82"/>
    <mergeCell ref="J82:K82"/>
    <mergeCell ref="L82:M82"/>
    <mergeCell ref="P82:Q82"/>
    <mergeCell ref="R82:S82"/>
    <mergeCell ref="T82:U82"/>
    <mergeCell ref="V81:W81"/>
    <mergeCell ref="X81:Y81"/>
    <mergeCell ref="Z81:AA81"/>
    <mergeCell ref="AB81:AC81"/>
    <mergeCell ref="AD81:AE81"/>
    <mergeCell ref="AF81:AG81"/>
    <mergeCell ref="B81:D81"/>
    <mergeCell ref="J81:K81"/>
    <mergeCell ref="L81:M81"/>
    <mergeCell ref="P81:Q81"/>
    <mergeCell ref="R81:S81"/>
    <mergeCell ref="T81:U81"/>
    <mergeCell ref="V80:W80"/>
    <mergeCell ref="X80:Y80"/>
    <mergeCell ref="Z80:AA80"/>
    <mergeCell ref="AB80:AC80"/>
    <mergeCell ref="AD80:AE80"/>
    <mergeCell ref="AF80:AG80"/>
    <mergeCell ref="B80:D80"/>
    <mergeCell ref="J80:K80"/>
    <mergeCell ref="L80:M80"/>
    <mergeCell ref="P80:Q80"/>
    <mergeCell ref="R80:S80"/>
    <mergeCell ref="T80:U80"/>
    <mergeCell ref="V79:W79"/>
    <mergeCell ref="X79:Y79"/>
    <mergeCell ref="Z79:AA79"/>
    <mergeCell ref="AB79:AC79"/>
    <mergeCell ref="AD79:AE79"/>
    <mergeCell ref="AF79:AG79"/>
    <mergeCell ref="B79:D79"/>
    <mergeCell ref="J79:K79"/>
    <mergeCell ref="L79:M79"/>
    <mergeCell ref="P79:Q79"/>
    <mergeCell ref="R79:S79"/>
    <mergeCell ref="T79:U79"/>
    <mergeCell ref="V78:W78"/>
    <mergeCell ref="X78:Y78"/>
    <mergeCell ref="Z78:AA78"/>
    <mergeCell ref="AB78:AC78"/>
    <mergeCell ref="AD78:AE78"/>
    <mergeCell ref="AF78:AG78"/>
    <mergeCell ref="B78:D78"/>
    <mergeCell ref="J78:K78"/>
    <mergeCell ref="L78:M78"/>
    <mergeCell ref="P78:Q78"/>
    <mergeCell ref="R78:S78"/>
    <mergeCell ref="T78:U78"/>
    <mergeCell ref="V77:W77"/>
    <mergeCell ref="X77:Y77"/>
    <mergeCell ref="Z77:AA77"/>
    <mergeCell ref="AB77:AC77"/>
    <mergeCell ref="AD77:AE77"/>
    <mergeCell ref="AF77:AG77"/>
    <mergeCell ref="B77:D77"/>
    <mergeCell ref="J77:K77"/>
    <mergeCell ref="L77:M77"/>
    <mergeCell ref="P77:Q77"/>
    <mergeCell ref="R77:S77"/>
    <mergeCell ref="T77:U77"/>
    <mergeCell ref="V76:W76"/>
    <mergeCell ref="X76:Y76"/>
    <mergeCell ref="Z76:AA76"/>
    <mergeCell ref="AB76:AC76"/>
    <mergeCell ref="AD76:AE76"/>
    <mergeCell ref="AF76:AG76"/>
    <mergeCell ref="B76:D76"/>
    <mergeCell ref="J76:K76"/>
    <mergeCell ref="L76:M76"/>
    <mergeCell ref="P76:Q76"/>
    <mergeCell ref="R76:S76"/>
    <mergeCell ref="T76:U76"/>
    <mergeCell ref="V75:W75"/>
    <mergeCell ref="X75:Y75"/>
    <mergeCell ref="Z75:AA75"/>
    <mergeCell ref="AB75:AC75"/>
    <mergeCell ref="AD75:AE75"/>
    <mergeCell ref="AF75:AG75"/>
    <mergeCell ref="B75:D75"/>
    <mergeCell ref="J75:K75"/>
    <mergeCell ref="L75:M75"/>
    <mergeCell ref="P75:Q75"/>
    <mergeCell ref="R75:S75"/>
    <mergeCell ref="T75:U75"/>
    <mergeCell ref="V74:W74"/>
    <mergeCell ref="X74:Y74"/>
    <mergeCell ref="Z74:AA74"/>
    <mergeCell ref="AB74:AC74"/>
    <mergeCell ref="AD74:AE74"/>
    <mergeCell ref="AF74:AG74"/>
    <mergeCell ref="B74:D74"/>
    <mergeCell ref="J74:K74"/>
    <mergeCell ref="L74:M74"/>
    <mergeCell ref="P74:Q74"/>
    <mergeCell ref="R74:S74"/>
    <mergeCell ref="T74:U74"/>
    <mergeCell ref="V73:W73"/>
    <mergeCell ref="X73:Y73"/>
    <mergeCell ref="Z73:AA73"/>
    <mergeCell ref="AB73:AC73"/>
    <mergeCell ref="AD73:AE73"/>
    <mergeCell ref="AF73:AG73"/>
    <mergeCell ref="B73:D73"/>
    <mergeCell ref="J73:K73"/>
    <mergeCell ref="L73:M73"/>
    <mergeCell ref="P73:Q73"/>
    <mergeCell ref="R73:S73"/>
    <mergeCell ref="T73:U73"/>
    <mergeCell ref="V72:W72"/>
    <mergeCell ref="X72:Y72"/>
    <mergeCell ref="Z72:AA72"/>
    <mergeCell ref="AB72:AC72"/>
    <mergeCell ref="AD72:AE72"/>
    <mergeCell ref="AF72:AG72"/>
    <mergeCell ref="B72:D72"/>
    <mergeCell ref="J72:K72"/>
    <mergeCell ref="L72:M72"/>
    <mergeCell ref="P72:Q72"/>
    <mergeCell ref="R72:S72"/>
    <mergeCell ref="T72:U72"/>
    <mergeCell ref="V71:W71"/>
    <mergeCell ref="X71:Y71"/>
    <mergeCell ref="Z71:AA71"/>
    <mergeCell ref="AB71:AC71"/>
    <mergeCell ref="AD71:AE71"/>
    <mergeCell ref="AF71:AG71"/>
    <mergeCell ref="B71:D71"/>
    <mergeCell ref="J71:K71"/>
    <mergeCell ref="L71:M71"/>
    <mergeCell ref="P71:Q71"/>
    <mergeCell ref="R71:S71"/>
    <mergeCell ref="T71:U71"/>
    <mergeCell ref="V70:W70"/>
    <mergeCell ref="X70:Y70"/>
    <mergeCell ref="Z70:AA70"/>
    <mergeCell ref="AB70:AC70"/>
    <mergeCell ref="AD70:AE70"/>
    <mergeCell ref="AF70:AG70"/>
    <mergeCell ref="B70:D70"/>
    <mergeCell ref="J70:K70"/>
    <mergeCell ref="L70:M70"/>
    <mergeCell ref="P70:Q70"/>
    <mergeCell ref="R70:S70"/>
    <mergeCell ref="T70:U70"/>
    <mergeCell ref="V69:W69"/>
    <mergeCell ref="X69:Y69"/>
    <mergeCell ref="Z69:AA69"/>
    <mergeCell ref="AB69:AC69"/>
    <mergeCell ref="AD69:AE69"/>
    <mergeCell ref="AF69:AG69"/>
    <mergeCell ref="B69:D69"/>
    <mergeCell ref="J69:K69"/>
    <mergeCell ref="L69:M69"/>
    <mergeCell ref="P69:Q69"/>
    <mergeCell ref="R69:S69"/>
    <mergeCell ref="T69:U69"/>
    <mergeCell ref="V68:W68"/>
    <mergeCell ref="X68:Y68"/>
    <mergeCell ref="Z68:AA68"/>
    <mergeCell ref="AB68:AC68"/>
    <mergeCell ref="AD68:AE68"/>
    <mergeCell ref="AF68:AG68"/>
    <mergeCell ref="B68:D68"/>
    <mergeCell ref="J68:K68"/>
    <mergeCell ref="L68:M68"/>
    <mergeCell ref="P68:Q68"/>
    <mergeCell ref="R68:S68"/>
    <mergeCell ref="T68:U68"/>
    <mergeCell ref="V67:W67"/>
    <mergeCell ref="X67:Y67"/>
    <mergeCell ref="Z67:AA67"/>
    <mergeCell ref="AB67:AC67"/>
    <mergeCell ref="AD67:AE67"/>
    <mergeCell ref="AF67:AG67"/>
    <mergeCell ref="B67:D67"/>
    <mergeCell ref="J67:K67"/>
    <mergeCell ref="L67:M67"/>
    <mergeCell ref="P67:Q67"/>
    <mergeCell ref="R67:S67"/>
    <mergeCell ref="T67:U67"/>
    <mergeCell ref="V66:W66"/>
    <mergeCell ref="X66:Y66"/>
    <mergeCell ref="Z66:AA66"/>
    <mergeCell ref="AB66:AC66"/>
    <mergeCell ref="AD66:AE66"/>
    <mergeCell ref="AF66:AG66"/>
    <mergeCell ref="B66:D66"/>
    <mergeCell ref="J66:K66"/>
    <mergeCell ref="L66:M66"/>
    <mergeCell ref="P66:Q66"/>
    <mergeCell ref="R66:S66"/>
    <mergeCell ref="T66:U66"/>
    <mergeCell ref="V65:W65"/>
    <mergeCell ref="X65:Y65"/>
    <mergeCell ref="Z65:AA65"/>
    <mergeCell ref="AB65:AC65"/>
    <mergeCell ref="AD65:AE65"/>
    <mergeCell ref="AF65:AG65"/>
    <mergeCell ref="B65:D65"/>
    <mergeCell ref="J65:K65"/>
    <mergeCell ref="L65:M65"/>
    <mergeCell ref="P65:Q65"/>
    <mergeCell ref="R65:S65"/>
    <mergeCell ref="T65:U65"/>
    <mergeCell ref="V64:W64"/>
    <mergeCell ref="X64:Y64"/>
    <mergeCell ref="Z64:AA64"/>
    <mergeCell ref="AB64:AC64"/>
    <mergeCell ref="AD64:AE64"/>
    <mergeCell ref="AF64:AG64"/>
    <mergeCell ref="B64:D64"/>
    <mergeCell ref="J64:K64"/>
    <mergeCell ref="L64:M64"/>
    <mergeCell ref="P64:Q64"/>
    <mergeCell ref="R64:S64"/>
    <mergeCell ref="T64:U64"/>
    <mergeCell ref="V63:W63"/>
    <mergeCell ref="X63:Y63"/>
    <mergeCell ref="Z63:AA63"/>
    <mergeCell ref="AB63:AC63"/>
    <mergeCell ref="AD63:AE63"/>
    <mergeCell ref="AF63:AG63"/>
    <mergeCell ref="B63:D63"/>
    <mergeCell ref="J63:K63"/>
    <mergeCell ref="L63:M63"/>
    <mergeCell ref="P63:Q63"/>
    <mergeCell ref="R63:S63"/>
    <mergeCell ref="T63:U63"/>
    <mergeCell ref="V62:W62"/>
    <mergeCell ref="X62:Y62"/>
    <mergeCell ref="Z62:AA62"/>
    <mergeCell ref="AB62:AC62"/>
    <mergeCell ref="AD62:AE62"/>
    <mergeCell ref="AF62:AG62"/>
    <mergeCell ref="B62:D62"/>
    <mergeCell ref="J62:K62"/>
    <mergeCell ref="L62:M62"/>
    <mergeCell ref="P62:Q62"/>
    <mergeCell ref="R62:S62"/>
    <mergeCell ref="T62:U62"/>
    <mergeCell ref="V61:W61"/>
    <mergeCell ref="X61:Y61"/>
    <mergeCell ref="Z61:AA61"/>
    <mergeCell ref="AB61:AC61"/>
    <mergeCell ref="AD61:AE61"/>
    <mergeCell ref="AF61:AG61"/>
    <mergeCell ref="B61:D61"/>
    <mergeCell ref="J61:K61"/>
    <mergeCell ref="L61:M61"/>
    <mergeCell ref="P61:Q61"/>
    <mergeCell ref="R61:S61"/>
    <mergeCell ref="T61:U61"/>
    <mergeCell ref="V60:W60"/>
    <mergeCell ref="X60:Y60"/>
    <mergeCell ref="Z60:AA60"/>
    <mergeCell ref="AB60:AC60"/>
    <mergeCell ref="AD60:AE60"/>
    <mergeCell ref="AF60:AG60"/>
    <mergeCell ref="B60:D60"/>
    <mergeCell ref="J60:K60"/>
    <mergeCell ref="L60:M60"/>
    <mergeCell ref="P60:Q60"/>
    <mergeCell ref="R60:S60"/>
    <mergeCell ref="T60:U60"/>
    <mergeCell ref="V59:W59"/>
    <mergeCell ref="X59:Y59"/>
    <mergeCell ref="Z59:AA59"/>
    <mergeCell ref="AB59:AC59"/>
    <mergeCell ref="AD59:AE59"/>
    <mergeCell ref="AF59:AG59"/>
    <mergeCell ref="B59:D59"/>
    <mergeCell ref="J59:K59"/>
    <mergeCell ref="L59:M59"/>
    <mergeCell ref="P59:Q59"/>
    <mergeCell ref="R59:S59"/>
    <mergeCell ref="T59:U59"/>
    <mergeCell ref="V58:W58"/>
    <mergeCell ref="X58:Y58"/>
    <mergeCell ref="Z58:AA58"/>
    <mergeCell ref="AB58:AC58"/>
    <mergeCell ref="AD58:AE58"/>
    <mergeCell ref="AF58:AG58"/>
    <mergeCell ref="B58:D58"/>
    <mergeCell ref="J58:K58"/>
    <mergeCell ref="L58:M58"/>
    <mergeCell ref="P58:Q58"/>
    <mergeCell ref="R58:S58"/>
    <mergeCell ref="T58:U58"/>
    <mergeCell ref="V57:W57"/>
    <mergeCell ref="X57:Y57"/>
    <mergeCell ref="Z57:AA57"/>
    <mergeCell ref="AB57:AC57"/>
    <mergeCell ref="AD57:AE57"/>
    <mergeCell ref="AF57:AG57"/>
    <mergeCell ref="B57:D57"/>
    <mergeCell ref="J57:K57"/>
    <mergeCell ref="L57:M57"/>
    <mergeCell ref="P57:Q57"/>
    <mergeCell ref="R57:S57"/>
    <mergeCell ref="T57:U57"/>
    <mergeCell ref="V56:W56"/>
    <mergeCell ref="X56:Y56"/>
    <mergeCell ref="Z56:AA56"/>
    <mergeCell ref="AB56:AC56"/>
    <mergeCell ref="AD56:AE56"/>
    <mergeCell ref="AF56:AG56"/>
    <mergeCell ref="B56:D56"/>
    <mergeCell ref="J56:K56"/>
    <mergeCell ref="L56:M56"/>
    <mergeCell ref="P56:Q56"/>
    <mergeCell ref="R56:S56"/>
    <mergeCell ref="T56:U56"/>
    <mergeCell ref="V55:W55"/>
    <mergeCell ref="X55:Y55"/>
    <mergeCell ref="Z55:AA55"/>
    <mergeCell ref="AB55:AC55"/>
    <mergeCell ref="AD55:AE55"/>
    <mergeCell ref="AF55:AG55"/>
    <mergeCell ref="B55:D55"/>
    <mergeCell ref="J55:K55"/>
    <mergeCell ref="L55:M55"/>
    <mergeCell ref="P55:Q55"/>
    <mergeCell ref="R55:S55"/>
    <mergeCell ref="T55:U55"/>
    <mergeCell ref="V54:W54"/>
    <mergeCell ref="X54:Y54"/>
    <mergeCell ref="Z54:AA54"/>
    <mergeCell ref="AB54:AC54"/>
    <mergeCell ref="AD54:AE54"/>
    <mergeCell ref="AF54:AG54"/>
    <mergeCell ref="B54:D54"/>
    <mergeCell ref="J54:K54"/>
    <mergeCell ref="L54:M54"/>
    <mergeCell ref="P54:Q54"/>
    <mergeCell ref="R54:S54"/>
    <mergeCell ref="T54:U54"/>
    <mergeCell ref="X52:Y52"/>
    <mergeCell ref="Z52:AA52"/>
    <mergeCell ref="AB52:AC52"/>
    <mergeCell ref="AD52:AE52"/>
    <mergeCell ref="AF52:AG52"/>
    <mergeCell ref="AJ52:AJ53"/>
    <mergeCell ref="L52:M52"/>
    <mergeCell ref="O52:O53"/>
    <mergeCell ref="P52:Q52"/>
    <mergeCell ref="R52:S52"/>
    <mergeCell ref="T52:U52"/>
    <mergeCell ref="V52:W52"/>
    <mergeCell ref="E52:E53"/>
    <mergeCell ref="F52:F53"/>
    <mergeCell ref="H52:H53"/>
    <mergeCell ref="I52:I53"/>
    <mergeCell ref="J52:J53"/>
    <mergeCell ref="K52:K53"/>
    <mergeCell ref="A50:AM50"/>
    <mergeCell ref="A51:A53"/>
    <mergeCell ref="B51:D51"/>
    <mergeCell ref="J51:K51"/>
    <mergeCell ref="L51:M51"/>
    <mergeCell ref="P51:AG51"/>
    <mergeCell ref="AH51:AI51"/>
    <mergeCell ref="AL51:AL53"/>
    <mergeCell ref="AM51:AM53"/>
    <mergeCell ref="B52:D53"/>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V6:W6"/>
    <mergeCell ref="X6:Y6"/>
    <mergeCell ref="Z6:AA6"/>
    <mergeCell ref="AB6:AC6"/>
    <mergeCell ref="AD6:AE6"/>
    <mergeCell ref="AF6:AG6"/>
    <mergeCell ref="B6:D6"/>
    <mergeCell ref="J6:K6"/>
    <mergeCell ref="L6:M6"/>
    <mergeCell ref="P6:Q6"/>
    <mergeCell ref="R6:S6"/>
    <mergeCell ref="T6:U6"/>
    <mergeCell ref="V5:W5"/>
    <mergeCell ref="X5:Y5"/>
    <mergeCell ref="Z5:AA5"/>
    <mergeCell ref="AB5:AC5"/>
    <mergeCell ref="AD5:AE5"/>
    <mergeCell ref="AF5:AG5"/>
    <mergeCell ref="B5:D5"/>
    <mergeCell ref="J5:K5"/>
    <mergeCell ref="L5:M5"/>
    <mergeCell ref="P5:Q5"/>
    <mergeCell ref="R5:S5"/>
    <mergeCell ref="T5:U5"/>
    <mergeCell ref="X3:Y3"/>
    <mergeCell ref="Z3:AA3"/>
    <mergeCell ref="AB3:AC3"/>
    <mergeCell ref="AD3:AE3"/>
    <mergeCell ref="AF3:AG3"/>
    <mergeCell ref="AJ3:AJ4"/>
    <mergeCell ref="L3:M3"/>
    <mergeCell ref="O3:O4"/>
    <mergeCell ref="P3:Q3"/>
    <mergeCell ref="R3:S3"/>
    <mergeCell ref="T3:U3"/>
    <mergeCell ref="V3:W3"/>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s>
  <conditionalFormatting sqref="H5:I49 H54:I104">
    <cfRule type="expression" dxfId="265" priority="35">
      <formula>"""Cumple"" o ""No cumple"""</formula>
    </cfRule>
  </conditionalFormatting>
  <conditionalFormatting sqref="I5:I49 I54:I104">
    <cfRule type="expression" dxfId="264" priority="33">
      <formula>$I5="No cumple"</formula>
    </cfRule>
    <cfRule type="expression" dxfId="263" priority="34">
      <formula>$I5="Cumple"</formula>
    </cfRule>
  </conditionalFormatting>
  <conditionalFormatting sqref="H5:H49 H54:H104">
    <cfRule type="expression" dxfId="262" priority="31">
      <formula>$H5="No cumple"</formula>
    </cfRule>
    <cfRule type="expression" dxfId="261" priority="32">
      <formula>$H5="Cumple"</formula>
    </cfRule>
  </conditionalFormatting>
  <conditionalFormatting sqref="L5:L6">
    <cfRule type="cellIs" dxfId="260" priority="29" operator="lessThan">
      <formula>$L$4</formula>
    </cfRule>
    <cfRule type="cellIs" dxfId="259" priority="30" operator="greaterThanOrEqual">
      <formula>$L$4</formula>
    </cfRule>
  </conditionalFormatting>
  <conditionalFormatting sqref="J5:K49 J54:K104">
    <cfRule type="cellIs" dxfId="258" priority="27" operator="notBetween">
      <formula>$J$3</formula>
      <formula>$K$3</formula>
    </cfRule>
    <cfRule type="cellIs" dxfId="257" priority="28" operator="between">
      <formula>$J$3</formula>
      <formula>$K$3</formula>
    </cfRule>
  </conditionalFormatting>
  <conditionalFormatting sqref="P5:Q49 P54:Q104">
    <cfRule type="cellIs" dxfId="256" priority="25" operator="notBetween">
      <formula>$P$4</formula>
      <formula>$Q$4</formula>
    </cfRule>
    <cfRule type="cellIs" dxfId="255" priority="26" operator="between">
      <formula>$P$4</formula>
      <formula>$Q$4</formula>
    </cfRule>
  </conditionalFormatting>
  <conditionalFormatting sqref="R5:S49 R54:S104">
    <cfRule type="cellIs" dxfId="254" priority="23" operator="notBetween">
      <formula>$R$4</formula>
      <formula>$S$4</formula>
    </cfRule>
    <cfRule type="cellIs" dxfId="253" priority="24" operator="between">
      <formula>$R$4</formula>
      <formula>$S$4</formula>
    </cfRule>
  </conditionalFormatting>
  <conditionalFormatting sqref="T5:U49 T54:U104">
    <cfRule type="cellIs" dxfId="252" priority="21" operator="notBetween">
      <formula>$T$4</formula>
      <formula>$U$4</formula>
    </cfRule>
    <cfRule type="cellIs" dxfId="251" priority="22" operator="between">
      <formula>$T$4</formula>
      <formula>$U$4</formula>
    </cfRule>
  </conditionalFormatting>
  <conditionalFormatting sqref="V5:W49 V54:W104">
    <cfRule type="cellIs" dxfId="250" priority="19" operator="notBetween">
      <formula>$V$4</formula>
      <formula>$W$4</formula>
    </cfRule>
    <cfRule type="cellIs" dxfId="249" priority="20" operator="between">
      <formula>$V$4</formula>
      <formula>$W$4</formula>
    </cfRule>
  </conditionalFormatting>
  <conditionalFormatting sqref="X5:Y49 X54:Y104">
    <cfRule type="cellIs" dxfId="248" priority="17" operator="notBetween">
      <formula>$X$4</formula>
      <formula>$Y$4</formula>
    </cfRule>
    <cfRule type="cellIs" dxfId="247" priority="18" operator="between">
      <formula>$X$4</formula>
      <formula>$Y$4</formula>
    </cfRule>
  </conditionalFormatting>
  <conditionalFormatting sqref="Z5:AG49 Z54:AG104">
    <cfRule type="cellIs" dxfId="246" priority="15" operator="notBetween">
      <formula>$Z$4</formula>
      <formula>$AA$4</formula>
    </cfRule>
    <cfRule type="cellIs" dxfId="245" priority="16" operator="between">
      <formula>$Z$4</formula>
      <formula>$AA$4</formula>
    </cfRule>
  </conditionalFormatting>
  <conditionalFormatting sqref="AK5:AK49 AK54:AK104">
    <cfRule type="cellIs" dxfId="244" priority="13" operator="lessThanOrEqual">
      <formula>$AK$4</formula>
    </cfRule>
    <cfRule type="cellIs" dxfId="243" priority="14" operator="greaterThan">
      <formula>$AK$4</formula>
    </cfRule>
  </conditionalFormatting>
  <conditionalFormatting sqref="L7:L49 L54:L104">
    <cfRule type="cellIs" dxfId="242" priority="11" operator="lessThan">
      <formula>$L$4</formula>
    </cfRule>
    <cfRule type="cellIs" dxfId="241" priority="12" operator="greaterThanOrEqual">
      <formula>$L$4</formula>
    </cfRule>
  </conditionalFormatting>
  <conditionalFormatting sqref="G5:G49">
    <cfRule type="cellIs" dxfId="240" priority="9" operator="lessThan">
      <formula>$G$4</formula>
    </cfRule>
    <cfRule type="cellIs" dxfId="239" priority="10" operator="greaterThanOrEqual">
      <formula>$G$4</formula>
    </cfRule>
  </conditionalFormatting>
  <conditionalFormatting sqref="AH5:AI49 AH54:AI104">
    <cfRule type="cellIs" dxfId="238" priority="7" operator="greaterThan">
      <formula>$AH$4</formula>
    </cfRule>
    <cfRule type="cellIs" dxfId="237" priority="8" operator="lessThanOrEqual">
      <formula>$AH$4</formula>
    </cfRule>
  </conditionalFormatting>
  <conditionalFormatting sqref="AI5:AI49 AI54:AI104">
    <cfRule type="cellIs" dxfId="236" priority="5" operator="greaterThan">
      <formula>$AI$4</formula>
    </cfRule>
    <cfRule type="cellIs" dxfId="235" priority="6" operator="lessThanOrEqual">
      <formula>$AI$4</formula>
    </cfRule>
  </conditionalFormatting>
  <conditionalFormatting sqref="AJ5:AJ49 AJ54:AJ104">
    <cfRule type="expression" dxfId="234" priority="3">
      <formula>$AJ5="No cumple"</formula>
    </cfRule>
    <cfRule type="expression" dxfId="233" priority="4">
      <formula>$AJ5="Cumple"</formula>
    </cfRule>
  </conditionalFormatting>
  <conditionalFormatting sqref="G54:G104">
    <cfRule type="cellIs" dxfId="232" priority="1" operator="lessThan">
      <formula>$G$53</formula>
    </cfRule>
    <cfRule type="cellIs" dxfId="231" priority="2" operator="greaterThanOrEqual">
      <formula>$G$53</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 B52:D53</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6"/>
  <dimension ref="A1:AS49"/>
  <sheetViews>
    <sheetView zoomScaleNormal="100" workbookViewId="0">
      <selection activeCell="A50" sqref="A50:XFD10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177</v>
      </c>
      <c r="C3" s="99"/>
      <c r="D3" s="100"/>
      <c r="E3" s="118" t="s">
        <v>221</v>
      </c>
      <c r="F3" s="118" t="str">
        <f>VLOOKUP(B3,ESPECIFICACIONES[],2,FALSE)</f>
        <v>PEBD</v>
      </c>
      <c r="G3" s="74" t="str">
        <f>VLOOKUP(B3,ESPECIFICACIONES[],3,FALSE)</f>
        <v>No menor a 2 ml</v>
      </c>
      <c r="H3" s="107" t="str">
        <f>VLOOKUP(B3,ESPECIFICACIONES[],5,FALSE)</f>
        <v>El contenido y el envase primario no presenta huellas de coloración</v>
      </c>
      <c r="I3" s="107" t="str">
        <f>VLOOKUP(B3,ESPECIFICACIONES[],4,FALSE)</f>
        <v>La solución límpida, transparente e incolora</v>
      </c>
      <c r="J3" s="120">
        <f>VLOOKUP(B3,ESPECIFICACIONES[],6,FALSE)</f>
        <v>8</v>
      </c>
      <c r="K3" s="120">
        <f>VLOOKUP(B3,ESPECIFICACIONES[],7,FALSE)</f>
        <v>9.3000000000000007</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Furosemida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3,6 UE/mg</v>
      </c>
      <c r="AL3" s="95"/>
      <c r="AM3" s="97"/>
    </row>
    <row r="4" spans="1:45" s="49" customFormat="1" ht="27" customHeight="1" x14ac:dyDescent="0.25">
      <c r="A4" s="87"/>
      <c r="B4" s="101"/>
      <c r="C4" s="102"/>
      <c r="D4" s="103"/>
      <c r="E4" s="119"/>
      <c r="F4" s="119"/>
      <c r="G4" s="62">
        <v>2</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Furosemida</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Furosemida</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Furosemida</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Furosemida</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Furosemida</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Furosemida</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Furosemida</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Furosemida</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Furosemida</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Furosemida</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Furosemida</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Furosemida</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Furosemida</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Furosemida</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Furosemida</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Furosemida</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Furosemida</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Furosemida</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Furosemida</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Furosemida</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Furosemida</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Furosemida</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Furosemida</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Furosemida</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Furosemida</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Furosemida</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Furosemida</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Furosemida</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Furosemida</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Furosemida</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Furosemida</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Furosemida</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Furosemida</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Furosemida</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Furosemida</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Furosemida</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Furosemida</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Furosemida</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Furosemida</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Furosemida</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Furosemida</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Furosemida</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Furosemida</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Furosemida</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Furosemida</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230" priority="35">
      <formula>"""Cumple"" o ""No cumple"""</formula>
    </cfRule>
  </conditionalFormatting>
  <conditionalFormatting sqref="I5:I49">
    <cfRule type="expression" dxfId="229" priority="33">
      <formula>$I5="No cumple"</formula>
    </cfRule>
    <cfRule type="expression" dxfId="228" priority="34">
      <formula>$I5="Cumple"</formula>
    </cfRule>
  </conditionalFormatting>
  <conditionalFormatting sqref="H5:H49">
    <cfRule type="expression" dxfId="227" priority="31">
      <formula>$H5="No cumple"</formula>
    </cfRule>
    <cfRule type="expression" dxfId="226" priority="32">
      <formula>$H5="Cumple"</formula>
    </cfRule>
  </conditionalFormatting>
  <conditionalFormatting sqref="L5:L6">
    <cfRule type="cellIs" dxfId="225" priority="29" operator="lessThan">
      <formula>$L$4</formula>
    </cfRule>
    <cfRule type="cellIs" dxfId="224" priority="30" operator="greaterThanOrEqual">
      <formula>$L$4</formula>
    </cfRule>
  </conditionalFormatting>
  <conditionalFormatting sqref="J5:K49">
    <cfRule type="cellIs" dxfId="223" priority="27" operator="notBetween">
      <formula>$J$3</formula>
      <formula>$K$3</formula>
    </cfRule>
    <cfRule type="cellIs" dxfId="222" priority="28" operator="between">
      <formula>$J$3</formula>
      <formula>$K$3</formula>
    </cfRule>
  </conditionalFormatting>
  <conditionalFormatting sqref="P5:Q49">
    <cfRule type="cellIs" dxfId="221" priority="25" operator="notBetween">
      <formula>$P$4</formula>
      <formula>$Q$4</formula>
    </cfRule>
    <cfRule type="cellIs" dxfId="220" priority="26" operator="between">
      <formula>$P$4</formula>
      <formula>$Q$4</formula>
    </cfRule>
  </conditionalFormatting>
  <conditionalFormatting sqref="R5:S49">
    <cfRule type="cellIs" dxfId="219" priority="23" operator="notBetween">
      <formula>$R$4</formula>
      <formula>$S$4</formula>
    </cfRule>
    <cfRule type="cellIs" dxfId="218" priority="24" operator="between">
      <formula>$R$4</formula>
      <formula>$S$4</formula>
    </cfRule>
  </conditionalFormatting>
  <conditionalFormatting sqref="T5:U49">
    <cfRule type="cellIs" dxfId="217" priority="21" operator="notBetween">
      <formula>$T$4</formula>
      <formula>$U$4</formula>
    </cfRule>
    <cfRule type="cellIs" dxfId="216" priority="22" operator="between">
      <formula>$T$4</formula>
      <formula>$U$4</formula>
    </cfRule>
  </conditionalFormatting>
  <conditionalFormatting sqref="V5:W49">
    <cfRule type="cellIs" dxfId="215" priority="19" operator="notBetween">
      <formula>$V$4</formula>
      <formula>$W$4</formula>
    </cfRule>
    <cfRule type="cellIs" dxfId="214" priority="20" operator="between">
      <formula>$V$4</formula>
      <formula>$W$4</formula>
    </cfRule>
  </conditionalFormatting>
  <conditionalFormatting sqref="X5:Y49">
    <cfRule type="cellIs" dxfId="213" priority="17" operator="notBetween">
      <formula>$X$4</formula>
      <formula>$Y$4</formula>
    </cfRule>
    <cfRule type="cellIs" dxfId="212" priority="18" operator="between">
      <formula>$X$4</formula>
      <formula>$Y$4</formula>
    </cfRule>
  </conditionalFormatting>
  <conditionalFormatting sqref="Z5:AG49">
    <cfRule type="cellIs" dxfId="211" priority="15" operator="notBetween">
      <formula>$Z$4</formula>
      <formula>$AA$4</formula>
    </cfRule>
    <cfRule type="cellIs" dxfId="210" priority="16" operator="between">
      <formula>$Z$4</formula>
      <formula>$AA$4</formula>
    </cfRule>
  </conditionalFormatting>
  <conditionalFormatting sqref="AK5:AK49">
    <cfRule type="cellIs" dxfId="209" priority="13" operator="lessThanOrEqual">
      <formula>$AK$4</formula>
    </cfRule>
    <cfRule type="cellIs" dxfId="208" priority="14" operator="greaterThan">
      <formula>$AK$4</formula>
    </cfRule>
  </conditionalFormatting>
  <conditionalFormatting sqref="L7:L49">
    <cfRule type="cellIs" dxfId="207" priority="11" operator="lessThan">
      <formula>$L$4</formula>
    </cfRule>
    <cfRule type="cellIs" dxfId="206" priority="12" operator="greaterThanOrEqual">
      <formula>$L$4</formula>
    </cfRule>
  </conditionalFormatting>
  <conditionalFormatting sqref="G5:G49">
    <cfRule type="cellIs" dxfId="205" priority="9" operator="lessThan">
      <formula>$G$4</formula>
    </cfRule>
    <cfRule type="cellIs" dxfId="204" priority="10" operator="greaterThanOrEqual">
      <formula>$G$4</formula>
    </cfRule>
  </conditionalFormatting>
  <conditionalFormatting sqref="AH5:AI49">
    <cfRule type="cellIs" dxfId="203" priority="7" operator="greaterThan">
      <formula>$AH$4</formula>
    </cfRule>
    <cfRule type="cellIs" dxfId="202" priority="8" operator="lessThanOrEqual">
      <formula>$AH$4</formula>
    </cfRule>
  </conditionalFormatting>
  <conditionalFormatting sqref="AI5:AI49">
    <cfRule type="cellIs" dxfId="201" priority="5" operator="greaterThan">
      <formula>$AI$4</formula>
    </cfRule>
    <cfRule type="cellIs" dxfId="200" priority="6" operator="lessThanOrEqual">
      <formula>$AI$4</formula>
    </cfRule>
  </conditionalFormatting>
  <conditionalFormatting sqref="AJ5:AJ49">
    <cfRule type="expression" dxfId="199" priority="3">
      <formula>$AJ5="No cumple"</formula>
    </cfRule>
    <cfRule type="expression" dxfId="198"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7"/>
  <dimension ref="A1:AS49"/>
  <sheetViews>
    <sheetView zoomScaleNormal="100" workbookViewId="0">
      <selection activeCell="A50" sqref="A50:XFD10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286</v>
      </c>
      <c r="C3" s="99"/>
      <c r="D3" s="100"/>
      <c r="E3" s="118" t="s">
        <v>221</v>
      </c>
      <c r="F3" s="107" t="str">
        <f>VLOOKUP(B3,ESPECIFICACIONES[],2,FALSE)</f>
        <v>VIDRIO ÁMBAR</v>
      </c>
      <c r="G3" s="74" t="str">
        <f>VLOOKUP(B3,ESPECIFICACIONES[],3,FALSE)</f>
        <v>No menor a 2 ml</v>
      </c>
      <c r="H3" s="107" t="str">
        <f>VLOOKUP(B3,ESPECIFICACIONES[],5,FALSE)</f>
        <v>El contenido y el envase primario no presenta huellas de coloración</v>
      </c>
      <c r="I3" s="107" t="str">
        <f>VLOOKUP(B3,ESPECIFICACIONES[],4,FALSE)</f>
        <v>La solución límpida, transparente e incolora</v>
      </c>
      <c r="J3" s="120">
        <f>VLOOKUP(B3,ESPECIFICACIONES[],6,FALSE)</f>
        <v>5</v>
      </c>
      <c r="K3" s="120">
        <f>VLOOKUP(B3,ESPECIFICACIONES[],7,FALSE)</f>
        <v>7</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Etamsilato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0,35 UE/mg</v>
      </c>
      <c r="AL3" s="95"/>
      <c r="AM3" s="97"/>
    </row>
    <row r="4" spans="1:45" s="49" customFormat="1" ht="27" customHeight="1" x14ac:dyDescent="0.25">
      <c r="A4" s="87"/>
      <c r="B4" s="101"/>
      <c r="C4" s="102"/>
      <c r="D4" s="103"/>
      <c r="E4" s="119"/>
      <c r="F4" s="108"/>
      <c r="G4" s="62">
        <v>2</v>
      </c>
      <c r="H4" s="108"/>
      <c r="I4" s="108"/>
      <c r="J4" s="120"/>
      <c r="K4" s="120"/>
      <c r="L4" s="63" t="s">
        <v>8</v>
      </c>
      <c r="M4" s="63" t="s">
        <v>8</v>
      </c>
      <c r="N4" s="63" t="e">
        <f>VLOOKUP(E4,ESPECIFICACIONES[],10,FALSE)</f>
        <v>#N/A</v>
      </c>
      <c r="O4" s="108">
        <f>VLOOKUP(B3,ESPECIFICACIONES[],13,FALSE)</f>
        <v>0.9</v>
      </c>
      <c r="P4" s="51">
        <f>VLOOKUP(B3,ESPECIFICACIONES[],13,FALSE)</f>
        <v>0.9</v>
      </c>
      <c r="Q4" s="51">
        <f>VLOOKUP(B3,ESPECIFICACIONES[],14,FALSE)</f>
        <v>1.1000000000000001</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Etamsilato</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Etamsilato</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Etamsilato</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Etamsilato</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Etamsilato</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Etamsilato</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Etamsilato</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Etamsilato</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Etamsilato</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Etamsilato</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Etamsilato</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Etamsilato</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Etamsilato</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Etamsilato</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Etamsilato</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Etamsilato</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Etamsilato</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Etamsilato</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Etamsilato</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Etamsilato</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Etamsilato</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Etamsilato</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Etamsilato</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Etamsilato</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Etamsilato</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Etamsilato</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Etamsilato</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Etamsilato</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Etamsilato</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Etamsilato</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Etamsilato</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Etamsilato</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Etamsilato</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Etamsilato</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Etamsilato</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Etamsilato</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Etamsilato</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Etamsilato</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Etamsilato</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Etamsilato</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Etamsilato</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Etamsilato</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Etamsilato</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Etamsilato</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Etamsilato</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97" priority="35">
      <formula>"""Cumple"" o ""No cumple"""</formula>
    </cfRule>
  </conditionalFormatting>
  <conditionalFormatting sqref="I5:I49">
    <cfRule type="expression" dxfId="196" priority="33">
      <formula>$I5="No cumple"</formula>
    </cfRule>
    <cfRule type="expression" dxfId="195" priority="34">
      <formula>$I5="Cumple"</formula>
    </cfRule>
  </conditionalFormatting>
  <conditionalFormatting sqref="H5:H49">
    <cfRule type="expression" dxfId="194" priority="31">
      <formula>$H5="No cumple"</formula>
    </cfRule>
    <cfRule type="expression" dxfId="193" priority="32">
      <formula>$H5="Cumple"</formula>
    </cfRule>
  </conditionalFormatting>
  <conditionalFormatting sqref="L5:L6">
    <cfRule type="cellIs" dxfId="192" priority="29" operator="lessThan">
      <formula>$L$4</formula>
    </cfRule>
    <cfRule type="cellIs" dxfId="191" priority="30" operator="greaterThanOrEqual">
      <formula>$L$4</formula>
    </cfRule>
  </conditionalFormatting>
  <conditionalFormatting sqref="J5:K49">
    <cfRule type="cellIs" dxfId="190" priority="27" operator="notBetween">
      <formula>$J$3</formula>
      <formula>$K$3</formula>
    </cfRule>
    <cfRule type="cellIs" dxfId="189" priority="28" operator="between">
      <formula>$J$3</formula>
      <formula>$K$3</formula>
    </cfRule>
  </conditionalFormatting>
  <conditionalFormatting sqref="P5:Q49">
    <cfRule type="cellIs" dxfId="188" priority="25" operator="notBetween">
      <formula>$P$4</formula>
      <formula>$Q$4</formula>
    </cfRule>
    <cfRule type="cellIs" dxfId="187" priority="26" operator="between">
      <formula>$P$4</formula>
      <formula>$Q$4</formula>
    </cfRule>
  </conditionalFormatting>
  <conditionalFormatting sqref="R5:S49">
    <cfRule type="cellIs" dxfId="186" priority="23" operator="notBetween">
      <formula>$R$4</formula>
      <formula>$S$4</formula>
    </cfRule>
    <cfRule type="cellIs" dxfId="185" priority="24" operator="between">
      <formula>$R$4</formula>
      <formula>$S$4</formula>
    </cfRule>
  </conditionalFormatting>
  <conditionalFormatting sqref="T5:U49">
    <cfRule type="cellIs" dxfId="184" priority="21" operator="notBetween">
      <formula>$T$4</formula>
      <formula>$U$4</formula>
    </cfRule>
    <cfRule type="cellIs" dxfId="183" priority="22" operator="between">
      <formula>$T$4</formula>
      <formula>$U$4</formula>
    </cfRule>
  </conditionalFormatting>
  <conditionalFormatting sqref="V5:W49">
    <cfRule type="cellIs" dxfId="182" priority="19" operator="notBetween">
      <formula>$V$4</formula>
      <formula>$W$4</formula>
    </cfRule>
    <cfRule type="cellIs" dxfId="181" priority="20" operator="between">
      <formula>$V$4</formula>
      <formula>$W$4</formula>
    </cfRule>
  </conditionalFormatting>
  <conditionalFormatting sqref="X5:Y49">
    <cfRule type="cellIs" dxfId="180" priority="17" operator="notBetween">
      <formula>$X$4</formula>
      <formula>$Y$4</formula>
    </cfRule>
    <cfRule type="cellIs" dxfId="179" priority="18" operator="between">
      <formula>$X$4</formula>
      <formula>$Y$4</formula>
    </cfRule>
  </conditionalFormatting>
  <conditionalFormatting sqref="Z5:AG49">
    <cfRule type="cellIs" dxfId="178" priority="15" operator="notBetween">
      <formula>$Z$4</formula>
      <formula>$AA$4</formula>
    </cfRule>
    <cfRule type="cellIs" dxfId="177" priority="16" operator="between">
      <formula>$Z$4</formula>
      <formula>$AA$4</formula>
    </cfRule>
  </conditionalFormatting>
  <conditionalFormatting sqref="AK5:AK49">
    <cfRule type="cellIs" dxfId="176" priority="13" operator="lessThanOrEqual">
      <formula>$AK$4</formula>
    </cfRule>
    <cfRule type="cellIs" dxfId="175" priority="14" operator="greaterThan">
      <formula>$AK$4</formula>
    </cfRule>
  </conditionalFormatting>
  <conditionalFormatting sqref="L7:L49">
    <cfRule type="cellIs" dxfId="174" priority="11" operator="lessThan">
      <formula>$L$4</formula>
    </cfRule>
    <cfRule type="cellIs" dxfId="173" priority="12" operator="greaterThanOrEqual">
      <formula>$L$4</formula>
    </cfRule>
  </conditionalFormatting>
  <conditionalFormatting sqref="G5:G49">
    <cfRule type="cellIs" dxfId="172" priority="9" operator="lessThan">
      <formula>$G$4</formula>
    </cfRule>
    <cfRule type="cellIs" dxfId="171" priority="10" operator="greaterThanOrEqual">
      <formula>$G$4</formula>
    </cfRule>
  </conditionalFormatting>
  <conditionalFormatting sqref="AH5:AI49">
    <cfRule type="cellIs" dxfId="170" priority="7" operator="greaterThan">
      <formula>$AH$4</formula>
    </cfRule>
    <cfRule type="cellIs" dxfId="169" priority="8" operator="lessThanOrEqual">
      <formula>$AH$4</formula>
    </cfRule>
  </conditionalFormatting>
  <conditionalFormatting sqref="AI5:AI49">
    <cfRule type="cellIs" dxfId="168" priority="5" operator="greaterThan">
      <formula>$AI$4</formula>
    </cfRule>
    <cfRule type="cellIs" dxfId="167" priority="6" operator="lessThanOrEqual">
      <formula>$AI$4</formula>
    </cfRule>
  </conditionalFormatting>
  <conditionalFormatting sqref="AJ5:AJ49">
    <cfRule type="expression" dxfId="166" priority="3">
      <formula>$AJ5="No cumple"</formula>
    </cfRule>
    <cfRule type="expression" dxfId="165"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8"/>
  <dimension ref="A1:AS49"/>
  <sheetViews>
    <sheetView zoomScaleNormal="100" workbookViewId="0">
      <selection activeCell="A50" sqref="A50:XFD10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278</v>
      </c>
      <c r="C3" s="99"/>
      <c r="D3" s="100"/>
      <c r="E3" s="118" t="s">
        <v>221</v>
      </c>
      <c r="F3" s="118" t="str">
        <f>VLOOKUP(B3,ESPECIFICACIONES[],2,FALSE)</f>
        <v>PEBD</v>
      </c>
      <c r="G3" s="74" t="str">
        <f>VLOOKUP(B3,ESPECIFICACIONES[],3,FALSE)</f>
        <v>No menor a 4 ml</v>
      </c>
      <c r="H3" s="107" t="str">
        <f>VLOOKUP(B3,ESPECIFICACIONES[],5,FALSE)</f>
        <v>El contenido y el envase primario no presenta huellas de coloración</v>
      </c>
      <c r="I3" s="107" t="str">
        <f>VLOOKUP(B3,ESPECIFICACIONES[],4,FALSE)</f>
        <v>La solución es límpida, transparente e incolora</v>
      </c>
      <c r="J3" s="120">
        <f>VLOOKUP(B3,ESPECIFICACIONES[],6,FALSE)</f>
        <v>3.3</v>
      </c>
      <c r="K3" s="120">
        <f>VLOOKUP(B3,ESPECIFICACIONES[],7,FALSE)</f>
        <v>4</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Ondasetrón</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9,9 UE/mg</v>
      </c>
      <c r="AL3" s="95"/>
      <c r="AM3" s="97"/>
    </row>
    <row r="4" spans="1:45" s="49" customFormat="1" ht="27" customHeight="1" x14ac:dyDescent="0.25">
      <c r="A4" s="87"/>
      <c r="B4" s="101"/>
      <c r="C4" s="102"/>
      <c r="D4" s="103"/>
      <c r="E4" s="119"/>
      <c r="F4" s="119"/>
      <c r="G4" s="62">
        <v>4</v>
      </c>
      <c r="H4" s="108"/>
      <c r="I4" s="108"/>
      <c r="J4" s="120"/>
      <c r="K4" s="120"/>
      <c r="L4" s="63" t="s">
        <v>8</v>
      </c>
      <c r="M4" s="63" t="s">
        <v>8</v>
      </c>
      <c r="N4" s="63" t="e">
        <f>VLOOKUP(E4,ESPECIFICACIONES[],10,FALSE)</f>
        <v>#N/A</v>
      </c>
      <c r="O4" s="108">
        <f>VLOOKUP(B3,ESPECIFICACIONES[],13,FALSE)</f>
        <v>0.95</v>
      </c>
      <c r="P4" s="51">
        <f>VLOOKUP(B3,ESPECIFICACIONES[],13,FALSE)</f>
        <v>0.95</v>
      </c>
      <c r="Q4" s="51">
        <f>VLOOKUP(B3,ESPECIFICACIONES[],14,FALSE)</f>
        <v>1.05</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Ondansetrón ABD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Ondansetrón ABD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Ondansetrón ABD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Ondansetrón ABD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Ondansetrón ABD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Ondansetrón ABD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Ondansetrón ABD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Ondansetrón ABD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Ondansetrón ABD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Ondansetrón ABD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Ondansetrón ABD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Ondansetrón ABD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Ondansetrón ABD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Ondansetrón ABD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Ondansetrón ABD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Ondansetrón ABD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Ondansetrón ABD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Ondansetrón ABD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Ondansetrón ABD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Ondansetrón ABD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Ondansetrón ABD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Ondansetrón ABD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Ondansetrón ABD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Ondansetrón ABD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Ondansetrón ABD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Ondansetrón ABD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Ondansetrón ABD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Ondansetrón ABD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Ondansetrón ABD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Ondansetrón ABD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Ondansetrón ABD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Ondansetrón ABD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Ondansetrón ABD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Ondansetrón ABD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Ondansetrón ABD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Ondansetrón ABD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Ondansetrón ABD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Ondansetrón ABD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Ondansetrón ABD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Ondansetrón ABD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Ondansetrón ABD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Ondansetrón ABD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Ondansetrón ABD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Ondansetrón ABD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Ondansetrón ABD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64" priority="35">
      <formula>"""Cumple"" o ""No cumple"""</formula>
    </cfRule>
  </conditionalFormatting>
  <conditionalFormatting sqref="I5:I49">
    <cfRule type="expression" dxfId="163" priority="33">
      <formula>$I5="No cumple"</formula>
    </cfRule>
    <cfRule type="expression" dxfId="162" priority="34">
      <formula>$I5="Cumple"</formula>
    </cfRule>
  </conditionalFormatting>
  <conditionalFormatting sqref="H5:H49">
    <cfRule type="expression" dxfId="161" priority="31">
      <formula>$H5="No cumple"</formula>
    </cfRule>
    <cfRule type="expression" dxfId="160" priority="32">
      <formula>$H5="Cumple"</formula>
    </cfRule>
  </conditionalFormatting>
  <conditionalFormatting sqref="L5:L6">
    <cfRule type="cellIs" dxfId="159" priority="29" operator="lessThan">
      <formula>$L$4</formula>
    </cfRule>
    <cfRule type="cellIs" dxfId="158" priority="30" operator="greaterThanOrEqual">
      <formula>$L$4</formula>
    </cfRule>
  </conditionalFormatting>
  <conditionalFormatting sqref="J5:K49">
    <cfRule type="cellIs" dxfId="157" priority="27" operator="notBetween">
      <formula>$J$3</formula>
      <formula>$K$3</formula>
    </cfRule>
    <cfRule type="cellIs" dxfId="156" priority="28" operator="between">
      <formula>$J$3</formula>
      <formula>$K$3</formula>
    </cfRule>
  </conditionalFormatting>
  <conditionalFormatting sqref="P5:Q49">
    <cfRule type="cellIs" dxfId="155" priority="25" operator="notBetween">
      <formula>$P$4</formula>
      <formula>$Q$4</formula>
    </cfRule>
    <cfRule type="cellIs" dxfId="154" priority="26" operator="between">
      <formula>$P$4</formula>
      <formula>$Q$4</formula>
    </cfRule>
  </conditionalFormatting>
  <conditionalFormatting sqref="R5:S49">
    <cfRule type="cellIs" dxfId="153" priority="23" operator="notBetween">
      <formula>$R$4</formula>
      <formula>$S$4</formula>
    </cfRule>
    <cfRule type="cellIs" dxfId="152" priority="24" operator="between">
      <formula>$R$4</formula>
      <formula>$S$4</formula>
    </cfRule>
  </conditionalFormatting>
  <conditionalFormatting sqref="T5:U49">
    <cfRule type="cellIs" dxfId="151" priority="21" operator="notBetween">
      <formula>$T$4</formula>
      <formula>$U$4</formula>
    </cfRule>
    <cfRule type="cellIs" dxfId="150" priority="22" operator="between">
      <formula>$T$4</formula>
      <formula>$U$4</formula>
    </cfRule>
  </conditionalFormatting>
  <conditionalFormatting sqref="V5:W49">
    <cfRule type="cellIs" dxfId="149" priority="19" operator="notBetween">
      <formula>$V$4</formula>
      <formula>$W$4</formula>
    </cfRule>
    <cfRule type="cellIs" dxfId="148" priority="20" operator="between">
      <formula>$V$4</formula>
      <formula>$W$4</formula>
    </cfRule>
  </conditionalFormatting>
  <conditionalFormatting sqref="X5:Y49">
    <cfRule type="cellIs" dxfId="147" priority="17" operator="notBetween">
      <formula>$X$4</formula>
      <formula>$Y$4</formula>
    </cfRule>
    <cfRule type="cellIs" dxfId="146" priority="18" operator="between">
      <formula>$X$4</formula>
      <formula>$Y$4</formula>
    </cfRule>
  </conditionalFormatting>
  <conditionalFormatting sqref="Z5:AG49">
    <cfRule type="cellIs" dxfId="145" priority="15" operator="notBetween">
      <formula>$Z$4</formula>
      <formula>$AA$4</formula>
    </cfRule>
    <cfRule type="cellIs" dxfId="144" priority="16" operator="between">
      <formula>$Z$4</formula>
      <formula>$AA$4</formula>
    </cfRule>
  </conditionalFormatting>
  <conditionalFormatting sqref="AK5:AK49">
    <cfRule type="cellIs" dxfId="143" priority="13" operator="lessThanOrEqual">
      <formula>$AK$4</formula>
    </cfRule>
    <cfRule type="cellIs" dxfId="142" priority="14" operator="greaterThan">
      <formula>$AK$4</formula>
    </cfRule>
  </conditionalFormatting>
  <conditionalFormatting sqref="L7:L49">
    <cfRule type="cellIs" dxfId="141" priority="11" operator="lessThan">
      <formula>$L$4</formula>
    </cfRule>
    <cfRule type="cellIs" dxfId="140" priority="12" operator="greaterThanOrEqual">
      <formula>$L$4</formula>
    </cfRule>
  </conditionalFormatting>
  <conditionalFormatting sqref="G5:G49">
    <cfRule type="cellIs" dxfId="139" priority="9" operator="lessThan">
      <formula>$G$4</formula>
    </cfRule>
    <cfRule type="cellIs" dxfId="138" priority="10" operator="greaterThanOrEqual">
      <formula>$G$4</formula>
    </cfRule>
  </conditionalFormatting>
  <conditionalFormatting sqref="AH5:AI49">
    <cfRule type="cellIs" dxfId="137" priority="7" operator="greaterThan">
      <formula>$AH$4</formula>
    </cfRule>
    <cfRule type="cellIs" dxfId="136" priority="8" operator="lessThanOrEqual">
      <formula>$AH$4</formula>
    </cfRule>
  </conditionalFormatting>
  <conditionalFormatting sqref="AI5:AI49">
    <cfRule type="cellIs" dxfId="135" priority="5" operator="greaterThan">
      <formula>$AI$4</formula>
    </cfRule>
    <cfRule type="cellIs" dxfId="134" priority="6" operator="lessThanOrEqual">
      <formula>$AI$4</formula>
    </cfRule>
  </conditionalFormatting>
  <conditionalFormatting sqref="AJ5:AJ49">
    <cfRule type="expression" dxfId="133" priority="3">
      <formula>$AJ5="No cumple"</formula>
    </cfRule>
    <cfRule type="expression" dxfId="132"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9"/>
  <dimension ref="A1:AS49"/>
  <sheetViews>
    <sheetView zoomScaleNormal="100" workbookViewId="0">
      <selection activeCell="A50" sqref="A50:XFD10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140</v>
      </c>
      <c r="C3" s="99"/>
      <c r="D3" s="100"/>
      <c r="E3" s="118" t="s">
        <v>221</v>
      </c>
      <c r="F3" s="107" t="str">
        <f>VLOOKUP(B3,ESPECIFICACIONES[],2,FALSE)</f>
        <v>VIDRIO ÁMBAR</v>
      </c>
      <c r="G3" s="74" t="str">
        <f>VLOOKUP(B3,ESPECIFICACIONES[],3,FALSE)</f>
        <v>No menor a 5 ml</v>
      </c>
      <c r="H3" s="107" t="str">
        <f>VLOOKUP(B3,ESPECIFICACIONES[],5,FALSE)</f>
        <v>El contenido y el envase primario no presenta huellas de coloración</v>
      </c>
      <c r="I3" s="107" t="str">
        <f>VLOOKUP(B3,ESPECIFICACIONES[],4,FALSE)</f>
        <v>La solución es límpida, transparente, casi incoloro a amarillo pálido o amarillo verdoso</v>
      </c>
      <c r="J3" s="120">
        <f>VLOOKUP(B3,ESPECIFICACIONES[],6,FALSE)</f>
        <v>3</v>
      </c>
      <c r="K3" s="120">
        <f>VLOOKUP(B3,ESPECIFICACIONES[],7,FALSE)</f>
        <v>3.8</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Cisatracurio</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8,17 UE/mg</v>
      </c>
      <c r="AL3" s="95"/>
      <c r="AM3" s="97"/>
    </row>
    <row r="4" spans="1:45" s="49" customFormat="1" ht="32.25" customHeight="1" x14ac:dyDescent="0.25">
      <c r="A4" s="87"/>
      <c r="B4" s="101"/>
      <c r="C4" s="102"/>
      <c r="D4" s="103"/>
      <c r="E4" s="119"/>
      <c r="F4" s="108"/>
      <c r="G4" s="62">
        <v>5</v>
      </c>
      <c r="H4" s="108"/>
      <c r="I4" s="108"/>
      <c r="J4" s="120"/>
      <c r="K4" s="120"/>
      <c r="L4" s="63" t="s">
        <v>8</v>
      </c>
      <c r="M4" s="63" t="s">
        <v>8</v>
      </c>
      <c r="N4" s="63" t="e">
        <f>VLOOKUP(E4,ESPECIFICACIONES[],10,FALSE)</f>
        <v>#N/A</v>
      </c>
      <c r="O4" s="108">
        <f>VLOOKUP(B3,ESPECIFICACIONES[],13,FALSE)</f>
        <v>0.9</v>
      </c>
      <c r="P4" s="51">
        <f>VLOOKUP(B3,ESPECIFICACIONES[],13,FALSE)</f>
        <v>0.9</v>
      </c>
      <c r="Q4" s="51">
        <f>VLOOKUP(B3,ESPECIFICACIONES[],14,FALSE)</f>
        <v>1.1000000000000001</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Cisatracurio</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Cisatracurio</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Cisatracurio</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Cisatracurio</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Cisatracurio</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Cisatracurio</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Cisatracurio</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Cisatracurio</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Cisatracurio</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Cisatracurio</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Cisatracurio</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Cisatracurio</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Cisatracurio</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Cisatracurio</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Cisatracurio</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Cisatracurio</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Cisatracurio</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Cisatracurio</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Cisatracurio</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Cisatracurio</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Cisatracurio</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Cisatracurio</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Cisatracurio</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Cisatracurio</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Cisatracurio</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Cisatracurio</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Cisatracurio</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Cisatracurio</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Cisatracurio</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Cisatracurio</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Cisatracurio</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Cisatracurio</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Cisatracurio</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Cisatracurio</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Cisatracurio</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Cisatracurio</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Cisatracurio</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Cisatracurio</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Cisatracurio</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Cisatracurio</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Cisatracurio</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Cisatracurio</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Cisatracurio</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Cisatracurio</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Cisatracurio</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131" priority="35">
      <formula>"""Cumple"" o ""No cumple"""</formula>
    </cfRule>
  </conditionalFormatting>
  <conditionalFormatting sqref="I5:I49">
    <cfRule type="expression" dxfId="130" priority="33">
      <formula>$I5="No cumple"</formula>
    </cfRule>
    <cfRule type="expression" dxfId="129" priority="34">
      <formula>$I5="Cumple"</formula>
    </cfRule>
  </conditionalFormatting>
  <conditionalFormatting sqref="H5:H49">
    <cfRule type="expression" dxfId="128" priority="31">
      <formula>$H5="No cumple"</formula>
    </cfRule>
    <cfRule type="expression" dxfId="127" priority="32">
      <formula>$H5="Cumple"</formula>
    </cfRule>
  </conditionalFormatting>
  <conditionalFormatting sqref="L5:L6">
    <cfRule type="cellIs" dxfId="126" priority="29" operator="lessThan">
      <formula>$L$4</formula>
    </cfRule>
    <cfRule type="cellIs" dxfId="125" priority="30" operator="greaterThanOrEqual">
      <formula>$L$4</formula>
    </cfRule>
  </conditionalFormatting>
  <conditionalFormatting sqref="J5:K49">
    <cfRule type="cellIs" dxfId="124" priority="27" operator="notBetween">
      <formula>$J$3</formula>
      <formula>$K$3</formula>
    </cfRule>
    <cfRule type="cellIs" dxfId="123" priority="28" operator="between">
      <formula>$J$3</formula>
      <formula>$K$3</formula>
    </cfRule>
  </conditionalFormatting>
  <conditionalFormatting sqref="P5:Q49">
    <cfRule type="cellIs" dxfId="122" priority="25" operator="notBetween">
      <formula>$P$4</formula>
      <formula>$Q$4</formula>
    </cfRule>
    <cfRule type="cellIs" dxfId="121" priority="26" operator="between">
      <formula>$P$4</formula>
      <formula>$Q$4</formula>
    </cfRule>
  </conditionalFormatting>
  <conditionalFormatting sqref="R5:S49">
    <cfRule type="cellIs" dxfId="120" priority="23" operator="notBetween">
      <formula>$R$4</formula>
      <formula>$S$4</formula>
    </cfRule>
    <cfRule type="cellIs" dxfId="119" priority="24" operator="between">
      <formula>$R$4</formula>
      <formula>$S$4</formula>
    </cfRule>
  </conditionalFormatting>
  <conditionalFormatting sqref="T5:U49">
    <cfRule type="cellIs" dxfId="118" priority="21" operator="notBetween">
      <formula>$T$4</formula>
      <formula>$U$4</formula>
    </cfRule>
    <cfRule type="cellIs" dxfId="117" priority="22" operator="between">
      <formula>$T$4</formula>
      <formula>$U$4</formula>
    </cfRule>
  </conditionalFormatting>
  <conditionalFormatting sqref="V5:W49">
    <cfRule type="cellIs" dxfId="116" priority="19" operator="notBetween">
      <formula>$V$4</formula>
      <formula>$W$4</formula>
    </cfRule>
    <cfRule type="cellIs" dxfId="115" priority="20" operator="between">
      <formula>$V$4</formula>
      <formula>$W$4</formula>
    </cfRule>
  </conditionalFormatting>
  <conditionalFormatting sqref="X5:Y49">
    <cfRule type="cellIs" dxfId="114" priority="17" operator="notBetween">
      <formula>$X$4</formula>
      <formula>$Y$4</formula>
    </cfRule>
    <cfRule type="cellIs" dxfId="113" priority="18" operator="between">
      <formula>$X$4</formula>
      <formula>$Y$4</formula>
    </cfRule>
  </conditionalFormatting>
  <conditionalFormatting sqref="Z5:AG49">
    <cfRule type="cellIs" dxfId="112" priority="15" operator="notBetween">
      <formula>$Z$4</formula>
      <formula>$AA$4</formula>
    </cfRule>
    <cfRule type="cellIs" dxfId="111" priority="16" operator="between">
      <formula>$Z$4</formula>
      <formula>$AA$4</formula>
    </cfRule>
  </conditionalFormatting>
  <conditionalFormatting sqref="AK5:AK49">
    <cfRule type="cellIs" dxfId="110" priority="13" operator="lessThanOrEqual">
      <formula>$AK$4</formula>
    </cfRule>
    <cfRule type="cellIs" dxfId="109" priority="14" operator="greaterThan">
      <formula>$AK$4</formula>
    </cfRule>
  </conditionalFormatting>
  <conditionalFormatting sqref="L7:L49">
    <cfRule type="cellIs" dxfId="108" priority="11" operator="lessThan">
      <formula>$L$4</formula>
    </cfRule>
    <cfRule type="cellIs" dxfId="107" priority="12" operator="greaterThanOrEqual">
      <formula>$L$4</formula>
    </cfRule>
  </conditionalFormatting>
  <conditionalFormatting sqref="G5:G49">
    <cfRule type="cellIs" dxfId="106" priority="9" operator="lessThan">
      <formula>$G$4</formula>
    </cfRule>
    <cfRule type="cellIs" dxfId="105" priority="10" operator="greaterThanOrEqual">
      <formula>$G$4</formula>
    </cfRule>
  </conditionalFormatting>
  <conditionalFormatting sqref="AH5:AI49">
    <cfRule type="cellIs" dxfId="104" priority="7" operator="greaterThan">
      <formula>$AH$4</formula>
    </cfRule>
    <cfRule type="cellIs" dxfId="103" priority="8" operator="lessThanOrEqual">
      <formula>$AH$4</formula>
    </cfRule>
  </conditionalFormatting>
  <conditionalFormatting sqref="AI5:AI49">
    <cfRule type="cellIs" dxfId="102" priority="5" operator="greaterThan">
      <formula>$AI$4</formula>
    </cfRule>
    <cfRule type="cellIs" dxfId="101" priority="6" operator="lessThanOrEqual">
      <formula>$AI$4</formula>
    </cfRule>
  </conditionalFormatting>
  <conditionalFormatting sqref="AJ5:AJ49">
    <cfRule type="expression" dxfId="100" priority="3">
      <formula>$AJ5="No cumple"</formula>
    </cfRule>
    <cfRule type="expression" dxfId="99" priority="4">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2"/>
  <dimension ref="A1:AS49"/>
  <sheetViews>
    <sheetView zoomScaleNormal="100" workbookViewId="0">
      <selection activeCell="G5" sqref="G5"/>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141</v>
      </c>
      <c r="C3" s="99"/>
      <c r="D3" s="100"/>
      <c r="E3" s="118" t="s">
        <v>221</v>
      </c>
      <c r="F3" s="107" t="str">
        <f>VLOOKUP(B3,ESPECIFICACIONES[],2,FALSE)</f>
        <v>VIDRIO ÁMBAR</v>
      </c>
      <c r="G3" s="74" t="str">
        <f>VLOOKUP(B3,ESPECIFICACIONES[],3,FALSE)</f>
        <v>No menor a 4 ml</v>
      </c>
      <c r="H3" s="107" t="str">
        <f>VLOOKUP(B3,ESPECIFICACIONES[],5,FALSE)</f>
        <v>El contenido y el envase primario no presenta huellas de coloración</v>
      </c>
      <c r="I3" s="107" t="str">
        <f>VLOOKUP(B3,ESPECIFICACIONES[],4,FALSE)</f>
        <v>Líquido transparente a ligeramente amarillento</v>
      </c>
      <c r="J3" s="120">
        <f>VLOOKUP(B3,ESPECIFICACIONES[],6,FALSE)</f>
        <v>3</v>
      </c>
      <c r="K3" s="120">
        <f>VLOOKUP(B3,ESPECIFICACIONES[],7,FALSE)</f>
        <v>4.5</v>
      </c>
      <c r="L3" s="109" t="str">
        <f>VLOOKUP(B3,ESPECIFICACIONES[],8,FALSE)</f>
        <v>NA</v>
      </c>
      <c r="M3" s="110" t="str">
        <f>VLOOKUP(B3,ESPECIFICACIONES[],9,FALSE)</f>
        <v>NA</v>
      </c>
      <c r="N3" s="63" t="str">
        <f>VLOOKUP(B3,ESPECIFICACIONES[],9,FALSE)</f>
        <v>NA</v>
      </c>
      <c r="O3" s="107" t="str">
        <f>VLOOKUP(B3,ESPECIFICACIONES[],11,FALSE)</f>
        <v>NA</v>
      </c>
      <c r="P3" s="104" t="str">
        <f>VLOOKUP(B3,ESPECIFICACIONES[],12,FALSE)</f>
        <v>% Norefrina</v>
      </c>
      <c r="Q3" s="104"/>
      <c r="R3" s="104" t="str">
        <f>VLOOKUP(B3,ESPECIFICACIONES[],15,FALSE)</f>
        <v>NA</v>
      </c>
      <c r="S3" s="104"/>
      <c r="T3" s="104" t="str">
        <f>VLOOKUP(B3,ESPECIFICACIONES[],18,FALSE)</f>
        <v>NA</v>
      </c>
      <c r="U3" s="104" t="str">
        <f>VLOOKUP(B3,ESPECIFICACIONES[],21,FALSE)</f>
        <v>NA</v>
      </c>
      <c r="V3" s="104" t="str">
        <f>VLOOKUP(B3,ESPECIFICACIONES[],21,FALSE)</f>
        <v>NA</v>
      </c>
      <c r="W3" s="104" t="str">
        <f>VLOOKUP(B3,ESPECIFICACIONES[],24,FALSE)</f>
        <v>NA</v>
      </c>
      <c r="X3" s="104" t="str">
        <f>VLOOKUP(B3,ESPECIFICACIONES[],24,FALSE)</f>
        <v>NA</v>
      </c>
      <c r="Y3" s="104"/>
      <c r="Z3" s="104" t="str">
        <f>VLOOKUP(B3,ESPECIFICACIONES[],27,FALSE)</f>
        <v>NA</v>
      </c>
      <c r="AA3" s="104" t="str">
        <f>VLOOKUP(B3,ESPECIFICACIONES[],30,FALSE)</f>
        <v>NA</v>
      </c>
      <c r="AB3" s="105" t="str">
        <f>VLOOKUP(B3,ESPECIFICACIONES[],30,FALSE)</f>
        <v>NA</v>
      </c>
      <c r="AC3" s="106"/>
      <c r="AD3" s="105" t="str">
        <f>VLOOKUP(B3,ESPECIFICACIONES[],33,FALSE)</f>
        <v>NA</v>
      </c>
      <c r="AE3" s="106"/>
      <c r="AF3" s="105" t="str">
        <f>VLOOKUP(B3,ESPECIFICACIONES[],36,FALSE)</f>
        <v>NA</v>
      </c>
      <c r="AG3" s="106"/>
      <c r="AH3" s="63" t="str">
        <f>VLOOKUP(B3,ESPECIFICACIONES[],39,FALSE)</f>
        <v>NA</v>
      </c>
      <c r="AI3" s="63" t="str">
        <f>VLOOKUP(B3,ESPECIFICACIONES[],40,FALSE)</f>
        <v>NA</v>
      </c>
      <c r="AJ3" s="107" t="str">
        <f>VLOOKUP(B3,ESPECIFICACIONES[],41,FALSE)</f>
        <v>Negativo al desarrollo de bacterias y hongos</v>
      </c>
      <c r="AK3" s="63" t="str">
        <f>VLOOKUP(B3,ESPECIFICACIONES[],42,FALSE)</f>
        <v>No más de 83,4 UE/ml</v>
      </c>
      <c r="AL3" s="95"/>
      <c r="AM3" s="97"/>
    </row>
    <row r="4" spans="1:45" s="49" customFormat="1" ht="27" customHeight="1" x14ac:dyDescent="0.25">
      <c r="A4" s="87"/>
      <c r="B4" s="101"/>
      <c r="C4" s="102"/>
      <c r="D4" s="103"/>
      <c r="E4" s="119"/>
      <c r="F4" s="108"/>
      <c r="G4" s="62">
        <v>4</v>
      </c>
      <c r="H4" s="108"/>
      <c r="I4" s="108"/>
      <c r="J4" s="120"/>
      <c r="K4" s="120"/>
      <c r="L4" s="63" t="s">
        <v>8</v>
      </c>
      <c r="M4" s="63" t="s">
        <v>8</v>
      </c>
      <c r="N4" s="63" t="e">
        <f>VLOOKUP(E4,ESPECIFICACIONES[],10,FALSE)</f>
        <v>#N/A</v>
      </c>
      <c r="O4" s="108">
        <f>VLOOKUP(B3,ESPECIFICACIONES[],13,FALSE)</f>
        <v>0.9</v>
      </c>
      <c r="P4" s="51">
        <f>VLOOKUP(B3,ESPECIFICACIONES[],13,FALSE)</f>
        <v>0.9</v>
      </c>
      <c r="Q4" s="51">
        <f>VLOOKUP(B3,ESPECIFICACIONES[],14,FALSE)</f>
        <v>1.1499999999999999</v>
      </c>
      <c r="R4" s="52" t="str">
        <f>VLOOKUP(B3,ESPECIFICACIONES[],16,FALSE)</f>
        <v>NA</v>
      </c>
      <c r="S4" s="52" t="str">
        <f>VLOOKUP(B3,ESPECIFICACIONES[],17,FALSE)</f>
        <v>NA</v>
      </c>
      <c r="T4" s="52" t="str">
        <f>VLOOKUP(B3,ESPECIFICACIONES[],19,FALSE)</f>
        <v>NA</v>
      </c>
      <c r="U4" s="52" t="str">
        <f>VLOOKUP(B3,ESPECIFICACIONES[],20,FALSE)</f>
        <v>NA</v>
      </c>
      <c r="V4" s="52" t="str">
        <f>VLOOKUP(B3,ESPECIFICACIONES[],22,FALSE)</f>
        <v>NA</v>
      </c>
      <c r="W4" s="52" t="str">
        <f>VLOOKUP(B3,ESPECIFICACIONES[],23,FALSE)</f>
        <v>NA</v>
      </c>
      <c r="X4" s="52" t="str">
        <f>VLOOKUP(B3,ESPECIFICACIONES[],25,FALSE)</f>
        <v>NA</v>
      </c>
      <c r="Y4" s="52" t="str">
        <f>VLOOKUP(B3,ESPECIFICACIONES[],26,FALSE)</f>
        <v>NA</v>
      </c>
      <c r="Z4" s="52" t="str">
        <f>VLOOKUP(B3,ESPECIFICACIONES[],28,FALSE)</f>
        <v>NA</v>
      </c>
      <c r="AA4" s="52" t="str">
        <f>VLOOKUP(B3,ESPECIFICACIONES[],29,FALSE)</f>
        <v>NA</v>
      </c>
      <c r="AB4" s="52" t="str">
        <f>VLOOKUP(B3,ESPECIFICACIONES[],31,FALSE)</f>
        <v>NA</v>
      </c>
      <c r="AC4" s="52" t="str">
        <f>VLOOKUP(B3,ESPECIFICACIONES[],32,FALSE)</f>
        <v>NA</v>
      </c>
      <c r="AD4" s="52" t="str">
        <f>VLOOKUP(B3,ESPECIFICACIONES[],34,FALSE)</f>
        <v>NA</v>
      </c>
      <c r="AE4" s="52" t="str">
        <f>VLOOKUP(B3,ESPECIFICACIONES[],35,FALSE)</f>
        <v>NA</v>
      </c>
      <c r="AF4" s="52" t="str">
        <f>VLOOKUP(B3,ESPECIFICACIONES[],37,FALSE)</f>
        <v>NA</v>
      </c>
      <c r="AG4" s="52" t="str">
        <f>VLOOKUP(B3,ESPECIFICACIONES[],38,FALSE)</f>
        <v>NA</v>
      </c>
      <c r="AH4" s="67" t="s">
        <v>8</v>
      </c>
      <c r="AI4" s="67" t="s">
        <v>8</v>
      </c>
      <c r="AJ4" s="108" t="e">
        <f>VLOOKUP(C4,ESPECIFICACIONES[],40,FALSE)</f>
        <v>#N/A</v>
      </c>
      <c r="AK4" s="66">
        <v>0.5</v>
      </c>
      <c r="AL4" s="96"/>
      <c r="AM4" s="97"/>
      <c r="AS4" s="50"/>
    </row>
    <row r="5" spans="1:45" ht="20.25" customHeight="1" x14ac:dyDescent="0.25">
      <c r="A5" s="65"/>
      <c r="B5" s="121" t="str">
        <f>VLOOKUP(B3,ESPECIFICACIONES[],1,FALSE)</f>
        <v>Norefrina</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Norefrina</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Norefrina</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Norefrina</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Norefrina</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Norefrina</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Norefrina</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Norefrina</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Norefrina</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Norefrina</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Norefrina</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Norefrina</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Norefrina</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Norefrina</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Norefrina</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Norefrina</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Norefrina</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Norefrina</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Norefrina</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Norefrina</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Norefrina</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Norefrina</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Norefrina</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Norefrina</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Norefrina</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Norefrina</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Norefrina</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Norefrina</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Norefrina</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Norefrina</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Norefrina</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Norefrina</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Norefrina</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Norefrina</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Norefrina</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Norefrina</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Norefrina</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Norefrina</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Norefrina</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Norefrina</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Norefrina</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Norefrina</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Norefrina</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Norefrina</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Norefrina</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98" priority="33">
      <formula>"""Cumple"" o ""No cumple"""</formula>
    </cfRule>
  </conditionalFormatting>
  <conditionalFormatting sqref="I5:I49">
    <cfRule type="expression" dxfId="97" priority="31">
      <formula>$I5="No cumple"</formula>
    </cfRule>
    <cfRule type="expression" dxfId="96" priority="32">
      <formula>$I5="Cumple"</formula>
    </cfRule>
  </conditionalFormatting>
  <conditionalFormatting sqref="H5:H49">
    <cfRule type="expression" dxfId="95" priority="29">
      <formula>$H5="No cumple"</formula>
    </cfRule>
    <cfRule type="expression" dxfId="94" priority="30">
      <formula>$H5="Cumple"</formula>
    </cfRule>
  </conditionalFormatting>
  <conditionalFormatting sqref="L5:L6">
    <cfRule type="cellIs" dxfId="93" priority="27" operator="lessThan">
      <formula>$L$4</formula>
    </cfRule>
    <cfRule type="cellIs" dxfId="92" priority="28" operator="greaterThanOrEqual">
      <formula>$L$4</formula>
    </cfRule>
  </conditionalFormatting>
  <conditionalFormatting sqref="J5:K49">
    <cfRule type="cellIs" dxfId="91" priority="25" operator="notBetween">
      <formula>$J$3</formula>
      <formula>$K$3</formula>
    </cfRule>
    <cfRule type="cellIs" dxfId="90" priority="26" operator="between">
      <formula>$J$3</formula>
      <formula>$K$3</formula>
    </cfRule>
  </conditionalFormatting>
  <conditionalFormatting sqref="P5:Q49">
    <cfRule type="cellIs" dxfId="89" priority="23" operator="notBetween">
      <formula>$P$4</formula>
      <formula>$Q$4</formula>
    </cfRule>
    <cfRule type="cellIs" dxfId="88" priority="24" operator="between">
      <formula>$P$4</formula>
      <formula>$Q$4</formula>
    </cfRule>
  </conditionalFormatting>
  <conditionalFormatting sqref="R5:S49">
    <cfRule type="cellIs" dxfId="87" priority="21" operator="notBetween">
      <formula>$R$4</formula>
      <formula>$S$4</formula>
    </cfRule>
    <cfRule type="cellIs" dxfId="86" priority="22" operator="between">
      <formula>$R$4</formula>
      <formula>$S$4</formula>
    </cfRule>
  </conditionalFormatting>
  <conditionalFormatting sqref="T5:U49">
    <cfRule type="cellIs" dxfId="85" priority="19" operator="notBetween">
      <formula>$T$4</formula>
      <formula>$U$4</formula>
    </cfRule>
    <cfRule type="cellIs" dxfId="84" priority="20" operator="between">
      <formula>$T$4</formula>
      <formula>$U$4</formula>
    </cfRule>
  </conditionalFormatting>
  <conditionalFormatting sqref="V5:W49">
    <cfRule type="cellIs" dxfId="83" priority="17" operator="notBetween">
      <formula>$V$4</formula>
      <formula>$W$4</formula>
    </cfRule>
    <cfRule type="cellIs" dxfId="82" priority="18" operator="between">
      <formula>$V$4</formula>
      <formula>$W$4</formula>
    </cfRule>
  </conditionalFormatting>
  <conditionalFormatting sqref="X5:Y49">
    <cfRule type="cellIs" dxfId="81" priority="15" operator="notBetween">
      <formula>$X$4</formula>
      <formula>$Y$4</formula>
    </cfRule>
    <cfRule type="cellIs" dxfId="80" priority="16" operator="between">
      <formula>$X$4</formula>
      <formula>$Y$4</formula>
    </cfRule>
  </conditionalFormatting>
  <conditionalFormatting sqref="Z5:AG49">
    <cfRule type="cellIs" dxfId="79" priority="13" operator="notBetween">
      <formula>$Z$4</formula>
      <formula>$AA$4</formula>
    </cfRule>
    <cfRule type="cellIs" dxfId="78" priority="14" operator="between">
      <formula>$Z$4</formula>
      <formula>$AA$4</formula>
    </cfRule>
  </conditionalFormatting>
  <conditionalFormatting sqref="AK5:AK49">
    <cfRule type="cellIs" dxfId="77" priority="11" operator="lessThanOrEqual">
      <formula>$AK$4</formula>
    </cfRule>
    <cfRule type="cellIs" dxfId="76" priority="12" operator="greaterThan">
      <formula>$AK$4</formula>
    </cfRule>
  </conditionalFormatting>
  <conditionalFormatting sqref="L7:L49">
    <cfRule type="cellIs" dxfId="75" priority="9" operator="lessThan">
      <formula>$L$4</formula>
    </cfRule>
    <cfRule type="cellIs" dxfId="74" priority="10" operator="greaterThanOrEqual">
      <formula>$L$4</formula>
    </cfRule>
  </conditionalFormatting>
  <conditionalFormatting sqref="G5:G49">
    <cfRule type="cellIs" dxfId="73" priority="7" operator="lessThan">
      <formula>$G$4</formula>
    </cfRule>
    <cfRule type="cellIs" dxfId="72" priority="8" operator="greaterThanOrEqual">
      <formula>$G$4</formula>
    </cfRule>
  </conditionalFormatting>
  <conditionalFormatting sqref="AH5:AI49">
    <cfRule type="cellIs" dxfId="71" priority="5" operator="greaterThan">
      <formula>$AH$4</formula>
    </cfRule>
    <cfRule type="cellIs" dxfId="70" priority="6" operator="lessThanOrEqual">
      <formula>$AH$4</formula>
    </cfRule>
  </conditionalFormatting>
  <conditionalFormatting sqref="AI5:AI49">
    <cfRule type="cellIs" dxfId="69" priority="3" operator="greaterThan">
      <formula>$AI$4</formula>
    </cfRule>
    <cfRule type="cellIs" dxfId="68" priority="4" operator="lessThanOrEqual">
      <formula>$AI$4</formula>
    </cfRule>
  </conditionalFormatting>
  <conditionalFormatting sqref="AJ5:AJ49">
    <cfRule type="expression" dxfId="67" priority="1">
      <formula>$AJ5="No cumple"</formula>
    </cfRule>
    <cfRule type="expression" dxfId="66" priority="2">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3"/>
  <dimension ref="A1:AS49"/>
  <sheetViews>
    <sheetView zoomScaleNormal="100" workbookViewId="0">
      <selection activeCell="G5" sqref="G5"/>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279</v>
      </c>
      <c r="C3" s="99"/>
      <c r="D3" s="100"/>
      <c r="E3" s="118" t="s">
        <v>221</v>
      </c>
      <c r="F3" s="107" t="str">
        <f>VLOOKUP(B3,ESPECIFICACIONES[],2,FALSE)</f>
        <v xml:space="preserve">PEBD    VIDRIO </v>
      </c>
      <c r="G3" s="74" t="str">
        <f>VLOOKUP(B3,ESPECIFICACIONES[],3,FALSE)</f>
        <v>No menor a 2 ml</v>
      </c>
      <c r="H3" s="107">
        <f>VLOOKUP(B3,ESPECIFICACIONES[],5,FALSE)</f>
        <v>0</v>
      </c>
      <c r="I3" s="107">
        <f>VLOOKUP(B3,ESPECIFICACIONES[],4,FALSE)</f>
        <v>0</v>
      </c>
      <c r="J3" s="120">
        <f>VLOOKUP(B3,ESPECIFICACIONES[],6,FALSE)</f>
        <v>0</v>
      </c>
      <c r="K3" s="120">
        <f>VLOOKUP(B3,ESPECIFICACIONES[],7,FALSE)</f>
        <v>0</v>
      </c>
      <c r="L3" s="109">
        <f>VLOOKUP(B3,ESPECIFICACIONES[],8,FALSE)</f>
        <v>0</v>
      </c>
      <c r="M3" s="110">
        <f>VLOOKUP(B3,ESPECIFICACIONES[],9,FALSE)</f>
        <v>0</v>
      </c>
      <c r="N3" s="63">
        <f>VLOOKUP(B3,ESPECIFICACIONES[],9,FALSE)</f>
        <v>0</v>
      </c>
      <c r="O3" s="107">
        <f>VLOOKUP(B3,ESPECIFICACIONES[],11,FALSE)</f>
        <v>0</v>
      </c>
      <c r="P3" s="104">
        <f>VLOOKUP(B3,ESPECIFICACIONES[],12,FALSE)</f>
        <v>0</v>
      </c>
      <c r="Q3" s="104"/>
      <c r="R3" s="104">
        <f>VLOOKUP(B3,ESPECIFICACIONES[],15,FALSE)</f>
        <v>0</v>
      </c>
      <c r="S3" s="104"/>
      <c r="T3" s="104">
        <f>VLOOKUP(B3,ESPECIFICACIONES[],18,FALSE)</f>
        <v>0</v>
      </c>
      <c r="U3" s="104">
        <f>VLOOKUP(B3,ESPECIFICACIONES[],21,FALSE)</f>
        <v>0</v>
      </c>
      <c r="V3" s="104">
        <f>VLOOKUP(B3,ESPECIFICACIONES[],21,FALSE)</f>
        <v>0</v>
      </c>
      <c r="W3" s="104">
        <f>VLOOKUP(B3,ESPECIFICACIONES[],24,FALSE)</f>
        <v>0</v>
      </c>
      <c r="X3" s="104">
        <f>VLOOKUP(B3,ESPECIFICACIONES[],24,FALSE)</f>
        <v>0</v>
      </c>
      <c r="Y3" s="104"/>
      <c r="Z3" s="104">
        <f>VLOOKUP(B3,ESPECIFICACIONES[],27,FALSE)</f>
        <v>0</v>
      </c>
      <c r="AA3" s="104">
        <f>VLOOKUP(B3,ESPECIFICACIONES[],30,FALSE)</f>
        <v>0</v>
      </c>
      <c r="AB3" s="105">
        <f>VLOOKUP(B3,ESPECIFICACIONES[],30,FALSE)</f>
        <v>0</v>
      </c>
      <c r="AC3" s="106"/>
      <c r="AD3" s="105">
        <f>VLOOKUP(B3,ESPECIFICACIONES[],33,FALSE)</f>
        <v>0</v>
      </c>
      <c r="AE3" s="106"/>
      <c r="AF3" s="105">
        <f>VLOOKUP(B3,ESPECIFICACIONES[],36,FALSE)</f>
        <v>0</v>
      </c>
      <c r="AG3" s="106"/>
      <c r="AH3" s="63">
        <f>VLOOKUP(B3,ESPECIFICACIONES[],39,FALSE)</f>
        <v>0</v>
      </c>
      <c r="AI3" s="63">
        <f>VLOOKUP(B3,ESPECIFICACIONES[],40,FALSE)</f>
        <v>0</v>
      </c>
      <c r="AJ3" s="107">
        <f>VLOOKUP(B3,ESPECIFICACIONES[],41,FALSE)</f>
        <v>0</v>
      </c>
      <c r="AK3" s="63">
        <f>VLOOKUP(B3,ESPECIFICACIONES[],42,FALSE)</f>
        <v>0</v>
      </c>
      <c r="AL3" s="95"/>
      <c r="AM3" s="97"/>
    </row>
    <row r="4" spans="1:45" s="49" customFormat="1" ht="27" customHeight="1" x14ac:dyDescent="0.25">
      <c r="A4" s="87"/>
      <c r="B4" s="101"/>
      <c r="C4" s="102"/>
      <c r="D4" s="103"/>
      <c r="E4" s="119"/>
      <c r="F4" s="108"/>
      <c r="G4" s="62">
        <v>2</v>
      </c>
      <c r="H4" s="108"/>
      <c r="I4" s="108"/>
      <c r="J4" s="120"/>
      <c r="K4" s="120"/>
      <c r="L4" s="63" t="s">
        <v>8</v>
      </c>
      <c r="M4" s="63" t="s">
        <v>8</v>
      </c>
      <c r="N4" s="63" t="e">
        <f>VLOOKUP(E4,ESPECIFICACIONES[],10,FALSE)</f>
        <v>#N/A</v>
      </c>
      <c r="O4" s="108">
        <f>VLOOKUP(B3,ESPECIFICACIONES[],13,FALSE)</f>
        <v>0</v>
      </c>
      <c r="P4" s="51">
        <f>VLOOKUP(B3,ESPECIFICACIONES[],13,FALSE)</f>
        <v>0</v>
      </c>
      <c r="Q4" s="51">
        <f>VLOOKUP(B3,ESPECIFICACIONES[],14,FALSE)</f>
        <v>0</v>
      </c>
      <c r="R4" s="52">
        <f>VLOOKUP(B3,ESPECIFICACIONES[],16,FALSE)</f>
        <v>0</v>
      </c>
      <c r="S4" s="52">
        <f>VLOOKUP(B3,ESPECIFICACIONES[],17,FALSE)</f>
        <v>0</v>
      </c>
      <c r="T4" s="52">
        <f>VLOOKUP(B3,ESPECIFICACIONES[],19,FALSE)</f>
        <v>0</v>
      </c>
      <c r="U4" s="52">
        <f>VLOOKUP(B3,ESPECIFICACIONES[],20,FALSE)</f>
        <v>0</v>
      </c>
      <c r="V4" s="52">
        <f>VLOOKUP(B3,ESPECIFICACIONES[],22,FALSE)</f>
        <v>0</v>
      </c>
      <c r="W4" s="52">
        <f>VLOOKUP(B3,ESPECIFICACIONES[],23,FALSE)</f>
        <v>0</v>
      </c>
      <c r="X4" s="52">
        <f>VLOOKUP(B3,ESPECIFICACIONES[],25,FALSE)</f>
        <v>0</v>
      </c>
      <c r="Y4" s="52">
        <f>VLOOKUP(B3,ESPECIFICACIONES[],26,FALSE)</f>
        <v>0</v>
      </c>
      <c r="Z4" s="52">
        <f>VLOOKUP(B3,ESPECIFICACIONES[],28,FALSE)</f>
        <v>0</v>
      </c>
      <c r="AA4" s="52">
        <f>VLOOKUP(B3,ESPECIFICACIONES[],29,FALSE)</f>
        <v>0</v>
      </c>
      <c r="AB4" s="52">
        <f>VLOOKUP(B3,ESPECIFICACIONES[],31,FALSE)</f>
        <v>0</v>
      </c>
      <c r="AC4" s="52">
        <f>VLOOKUP(B3,ESPECIFICACIONES[],32,FALSE)</f>
        <v>0</v>
      </c>
      <c r="AD4" s="52">
        <f>VLOOKUP(B3,ESPECIFICACIONES[],34,FALSE)</f>
        <v>0</v>
      </c>
      <c r="AE4" s="52">
        <f>VLOOKUP(B3,ESPECIFICACIONES[],35,FALSE)</f>
        <v>0</v>
      </c>
      <c r="AF4" s="52">
        <f>VLOOKUP(B3,ESPECIFICACIONES[],37,FALSE)</f>
        <v>0</v>
      </c>
      <c r="AG4" s="52">
        <f>VLOOKUP(B3,ESPECIFICACIONES[],38,FALSE)</f>
        <v>0</v>
      </c>
      <c r="AH4" s="67" t="s">
        <v>8</v>
      </c>
      <c r="AI4" s="67" t="s">
        <v>8</v>
      </c>
      <c r="AJ4" s="108" t="e">
        <f>VLOOKUP(C4,ESPECIFICACIONES[],40,FALSE)</f>
        <v>#N/A</v>
      </c>
      <c r="AK4" s="66">
        <v>0.5</v>
      </c>
      <c r="AL4" s="96"/>
      <c r="AM4" s="97"/>
      <c r="AS4" s="50"/>
    </row>
    <row r="5" spans="1:45" ht="20.25" customHeight="1" x14ac:dyDescent="0.25">
      <c r="A5" s="65"/>
      <c r="B5" s="121" t="str">
        <f>VLOOKUP(B3,ESPECIFICACIONES[],1,FALSE)</f>
        <v>Tramadol ABD</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Tramadol ABD</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Tramadol ABD</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Tramadol ABD</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Tramadol ABD</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Tramadol ABD</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Tramadol ABD</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Tramadol ABD</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Tramadol ABD</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Tramadol ABD</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Tramadol ABD</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Tramadol ABD</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Tramadol ABD</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Tramadol ABD</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Tramadol ABD</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Tramadol ABD</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Tramadol ABD</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Tramadol ABD</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Tramadol ABD</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Tramadol ABD</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Tramadol ABD</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Tramadol ABD</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Tramadol ABD</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Tramadol ABD</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Tramadol ABD</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Tramadol ABD</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Tramadol ABD</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Tramadol ABD</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Tramadol ABD</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Tramadol ABD</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Tramadol ABD</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Tramadol ABD</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Tramadol ABD</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Tramadol ABD</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Tramadol ABD</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Tramadol ABD</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Tramadol ABD</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Tramadol ABD</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Tramadol ABD</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Tramadol ABD</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Tramadol ABD</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Tramadol ABD</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Tramadol ABD</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Tramadol ABD</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Tramadol ABD</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65" priority="33">
      <formula>"""Cumple"" o ""No cumple"""</formula>
    </cfRule>
  </conditionalFormatting>
  <conditionalFormatting sqref="I5:I49">
    <cfRule type="expression" dxfId="64" priority="31">
      <formula>$I5="No cumple"</formula>
    </cfRule>
    <cfRule type="expression" dxfId="63" priority="32">
      <formula>$I5="Cumple"</formula>
    </cfRule>
  </conditionalFormatting>
  <conditionalFormatting sqref="H5:H49">
    <cfRule type="expression" dxfId="62" priority="29">
      <formula>$H5="No cumple"</formula>
    </cfRule>
    <cfRule type="expression" dxfId="61" priority="30">
      <formula>$H5="Cumple"</formula>
    </cfRule>
  </conditionalFormatting>
  <conditionalFormatting sqref="L5:L6">
    <cfRule type="cellIs" dxfId="60" priority="27" operator="lessThan">
      <formula>$L$4</formula>
    </cfRule>
    <cfRule type="cellIs" dxfId="59" priority="28" operator="greaterThanOrEqual">
      <formula>$L$4</formula>
    </cfRule>
  </conditionalFormatting>
  <conditionalFormatting sqref="J5:K49">
    <cfRule type="cellIs" dxfId="58" priority="25" operator="notBetween">
      <formula>$J$3</formula>
      <formula>$K$3</formula>
    </cfRule>
    <cfRule type="cellIs" dxfId="57" priority="26" operator="between">
      <formula>$J$3</formula>
      <formula>$K$3</formula>
    </cfRule>
  </conditionalFormatting>
  <conditionalFormatting sqref="P5:Q49">
    <cfRule type="cellIs" dxfId="56" priority="23" operator="notBetween">
      <formula>$P$4</formula>
      <formula>$Q$4</formula>
    </cfRule>
    <cfRule type="cellIs" dxfId="55" priority="24" operator="between">
      <formula>$P$4</formula>
      <formula>$Q$4</formula>
    </cfRule>
  </conditionalFormatting>
  <conditionalFormatting sqref="R5:S49">
    <cfRule type="cellIs" dxfId="54" priority="21" operator="notBetween">
      <formula>$R$4</formula>
      <formula>$S$4</formula>
    </cfRule>
    <cfRule type="cellIs" dxfId="53" priority="22" operator="between">
      <formula>$R$4</formula>
      <formula>$S$4</formula>
    </cfRule>
  </conditionalFormatting>
  <conditionalFormatting sqref="T5:U49">
    <cfRule type="cellIs" dxfId="52" priority="19" operator="notBetween">
      <formula>$T$4</formula>
      <formula>$U$4</formula>
    </cfRule>
    <cfRule type="cellIs" dxfId="51" priority="20" operator="between">
      <formula>$T$4</formula>
      <formula>$U$4</formula>
    </cfRule>
  </conditionalFormatting>
  <conditionalFormatting sqref="V5:W49">
    <cfRule type="cellIs" dxfId="50" priority="17" operator="notBetween">
      <formula>$V$4</formula>
      <formula>$W$4</formula>
    </cfRule>
    <cfRule type="cellIs" dxfId="49" priority="18" operator="between">
      <formula>$V$4</formula>
      <formula>$W$4</formula>
    </cfRule>
  </conditionalFormatting>
  <conditionalFormatting sqref="X5:Y49">
    <cfRule type="cellIs" dxfId="48" priority="15" operator="notBetween">
      <formula>$X$4</formula>
      <formula>$Y$4</formula>
    </cfRule>
    <cfRule type="cellIs" dxfId="47" priority="16" operator="between">
      <formula>$X$4</formula>
      <formula>$Y$4</formula>
    </cfRule>
  </conditionalFormatting>
  <conditionalFormatting sqref="Z5:AG49">
    <cfRule type="cellIs" dxfId="46" priority="13" operator="notBetween">
      <formula>$Z$4</formula>
      <formula>$AA$4</formula>
    </cfRule>
    <cfRule type="cellIs" dxfId="45" priority="14" operator="between">
      <formula>$Z$4</formula>
      <formula>$AA$4</formula>
    </cfRule>
  </conditionalFormatting>
  <conditionalFormatting sqref="AK5:AK49">
    <cfRule type="cellIs" dxfId="44" priority="11" operator="lessThanOrEqual">
      <formula>$AK$4</formula>
    </cfRule>
    <cfRule type="cellIs" dxfId="43" priority="12" operator="greaterThan">
      <formula>$AK$4</formula>
    </cfRule>
  </conditionalFormatting>
  <conditionalFormatting sqref="L7:L49">
    <cfRule type="cellIs" dxfId="42" priority="9" operator="lessThan">
      <formula>$L$4</formula>
    </cfRule>
    <cfRule type="cellIs" dxfId="41" priority="10" operator="greaterThanOrEqual">
      <formula>$L$4</formula>
    </cfRule>
  </conditionalFormatting>
  <conditionalFormatting sqref="G5:G49">
    <cfRule type="cellIs" dxfId="40" priority="7" operator="lessThan">
      <formula>$G$4</formula>
    </cfRule>
    <cfRule type="cellIs" dxfId="39" priority="8" operator="greaterThanOrEqual">
      <formula>$G$4</formula>
    </cfRule>
  </conditionalFormatting>
  <conditionalFormatting sqref="AH5:AI49">
    <cfRule type="cellIs" dxfId="38" priority="5" operator="greaterThan">
      <formula>$AH$4</formula>
    </cfRule>
    <cfRule type="cellIs" dxfId="37" priority="6" operator="lessThanOrEqual">
      <formula>$AH$4</formula>
    </cfRule>
  </conditionalFormatting>
  <conditionalFormatting sqref="AI5:AI49">
    <cfRule type="cellIs" dxfId="36" priority="3" operator="greaterThan">
      <formula>$AI$4</formula>
    </cfRule>
    <cfRule type="cellIs" dxfId="35" priority="4" operator="lessThanOrEqual">
      <formula>$AI$4</formula>
    </cfRule>
  </conditionalFormatting>
  <conditionalFormatting sqref="AJ5:AJ49">
    <cfRule type="expression" dxfId="34" priority="1">
      <formula>$AJ5="No cumple"</formula>
    </cfRule>
    <cfRule type="expression" dxfId="33" priority="2">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4"/>
  <dimension ref="A1:AS49"/>
  <sheetViews>
    <sheetView zoomScaleNormal="100" workbookViewId="0">
      <selection activeCell="B3" sqref="B3:D4"/>
    </sheetView>
  </sheetViews>
  <sheetFormatPr baseColWidth="10" defaultRowHeight="15" x14ac:dyDescent="0.25"/>
  <cols>
    <col min="1" max="1" width="12.140625" customWidth="1"/>
    <col min="5" max="5" width="12.85546875" customWidth="1"/>
    <col min="6" max="6" width="9.5703125" customWidth="1"/>
    <col min="7" max="7" width="12.42578125" customWidth="1"/>
    <col min="8" max="8" width="15.85546875" customWidth="1"/>
    <col min="10" max="11" width="6.140625" customWidth="1"/>
    <col min="12" max="12" width="7.140625" customWidth="1"/>
    <col min="13" max="13" width="7.42578125" customWidth="1"/>
    <col min="14" max="15" width="14" customWidth="1"/>
    <col min="16" max="16" width="7.85546875" customWidth="1"/>
    <col min="17" max="17" width="7.42578125" customWidth="1"/>
    <col min="18" max="18" width="6.85546875" customWidth="1"/>
    <col min="19" max="19" width="7.140625" customWidth="1"/>
    <col min="20" max="20" width="7.85546875" customWidth="1"/>
    <col min="21" max="21" width="7.140625" customWidth="1"/>
    <col min="22" max="22" width="7.42578125" customWidth="1"/>
    <col min="23" max="23" width="7.28515625" customWidth="1"/>
    <col min="24" max="25" width="7.42578125" customWidth="1"/>
    <col min="26" max="26" width="7.140625" customWidth="1"/>
    <col min="27" max="33" width="7.5703125" customWidth="1"/>
    <col min="34" max="34" width="9.7109375" customWidth="1"/>
    <col min="35" max="35" width="10" customWidth="1"/>
    <col min="36" max="36" width="10.7109375" customWidth="1"/>
    <col min="37" max="37" width="11.7109375" customWidth="1"/>
    <col min="38" max="38" width="23.42578125" customWidth="1"/>
  </cols>
  <sheetData>
    <row r="1" spans="1:45" s="46" customFormat="1" ht="14.25" customHeight="1" x14ac:dyDescent="0.2">
      <c r="A1" s="83" t="s">
        <v>212</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row>
    <row r="2" spans="1:45" s="48" customFormat="1" ht="14.25" customHeight="1" x14ac:dyDescent="0.25">
      <c r="A2" s="85" t="s">
        <v>213</v>
      </c>
      <c r="B2" s="88" t="s">
        <v>214</v>
      </c>
      <c r="C2" s="88"/>
      <c r="D2" s="88"/>
      <c r="E2" s="47" t="s">
        <v>215</v>
      </c>
      <c r="F2" s="47" t="s">
        <v>224</v>
      </c>
      <c r="G2" s="47" t="s">
        <v>232</v>
      </c>
      <c r="H2" s="47" t="s">
        <v>218</v>
      </c>
      <c r="I2" s="73" t="s">
        <v>216</v>
      </c>
      <c r="J2" s="89" t="s">
        <v>217</v>
      </c>
      <c r="K2" s="90"/>
      <c r="L2" s="91" t="s">
        <v>219</v>
      </c>
      <c r="M2" s="92"/>
      <c r="N2" s="73" t="s">
        <v>225</v>
      </c>
      <c r="O2" s="73" t="s">
        <v>226</v>
      </c>
      <c r="P2" s="91" t="s">
        <v>220</v>
      </c>
      <c r="Q2" s="93"/>
      <c r="R2" s="93"/>
      <c r="S2" s="93"/>
      <c r="T2" s="93"/>
      <c r="U2" s="93"/>
      <c r="V2" s="93"/>
      <c r="W2" s="93"/>
      <c r="X2" s="93"/>
      <c r="Y2" s="93"/>
      <c r="Z2" s="93"/>
      <c r="AA2" s="93"/>
      <c r="AB2" s="93"/>
      <c r="AC2" s="93"/>
      <c r="AD2" s="93"/>
      <c r="AE2" s="93"/>
      <c r="AF2" s="93"/>
      <c r="AG2" s="92" t="s">
        <v>238</v>
      </c>
      <c r="AH2" s="88" t="s">
        <v>238</v>
      </c>
      <c r="AI2" s="88"/>
      <c r="AJ2" s="64" t="s">
        <v>239</v>
      </c>
      <c r="AK2" s="64" t="s">
        <v>240</v>
      </c>
      <c r="AL2" s="94" t="s">
        <v>222</v>
      </c>
      <c r="AM2" s="97" t="s">
        <v>223</v>
      </c>
    </row>
    <row r="3" spans="1:45" s="48" customFormat="1" ht="44.25" customHeight="1" x14ac:dyDescent="0.25">
      <c r="A3" s="86"/>
      <c r="B3" s="98" t="s">
        <v>280</v>
      </c>
      <c r="C3" s="99"/>
      <c r="D3" s="100"/>
      <c r="E3" s="118" t="s">
        <v>221</v>
      </c>
      <c r="F3" s="107" t="str">
        <f>VLOOKUP(B3,ESPECIFICACIONES[],2,FALSE)</f>
        <v>PEBD  VIDRIO ÁMBAR</v>
      </c>
      <c r="G3" s="74" t="str">
        <f>VLOOKUP(B3,ESPECIFICACIONES[],3,FALSE)</f>
        <v>No menor a 1 ml</v>
      </c>
      <c r="H3" s="107">
        <f>VLOOKUP(B3,ESPECIFICACIONES[],5,FALSE)</f>
        <v>0</v>
      </c>
      <c r="I3" s="107">
        <f>VLOOKUP(B3,ESPECIFICACIONES[],4,FALSE)</f>
        <v>0</v>
      </c>
      <c r="J3" s="120">
        <f>VLOOKUP(B3,ESPECIFICACIONES[],6,FALSE)</f>
        <v>0</v>
      </c>
      <c r="K3" s="120">
        <f>VLOOKUP(B3,ESPECIFICACIONES[],7,FALSE)</f>
        <v>0</v>
      </c>
      <c r="L3" s="109">
        <f>VLOOKUP(B3,ESPECIFICACIONES[],8,FALSE)</f>
        <v>0</v>
      </c>
      <c r="M3" s="110">
        <f>VLOOKUP(B3,ESPECIFICACIONES[],9,FALSE)</f>
        <v>0</v>
      </c>
      <c r="N3" s="63">
        <f>VLOOKUP(B3,ESPECIFICACIONES[],9,FALSE)</f>
        <v>0</v>
      </c>
      <c r="O3" s="107">
        <f>VLOOKUP(B3,ESPECIFICACIONES[],11,FALSE)</f>
        <v>0</v>
      </c>
      <c r="P3" s="104">
        <f>VLOOKUP(B3,ESPECIFICACIONES[],12,FALSE)</f>
        <v>0</v>
      </c>
      <c r="Q3" s="104"/>
      <c r="R3" s="104">
        <f>VLOOKUP(B3,ESPECIFICACIONES[],15,FALSE)</f>
        <v>0</v>
      </c>
      <c r="S3" s="104"/>
      <c r="T3" s="104">
        <f>VLOOKUP(B3,ESPECIFICACIONES[],18,FALSE)</f>
        <v>0</v>
      </c>
      <c r="U3" s="104">
        <f>VLOOKUP(B3,ESPECIFICACIONES[],21,FALSE)</f>
        <v>0</v>
      </c>
      <c r="V3" s="104">
        <f>VLOOKUP(B3,ESPECIFICACIONES[],21,FALSE)</f>
        <v>0</v>
      </c>
      <c r="W3" s="104">
        <f>VLOOKUP(B3,ESPECIFICACIONES[],24,FALSE)</f>
        <v>0</v>
      </c>
      <c r="X3" s="104">
        <f>VLOOKUP(B3,ESPECIFICACIONES[],24,FALSE)</f>
        <v>0</v>
      </c>
      <c r="Y3" s="104"/>
      <c r="Z3" s="104">
        <f>VLOOKUP(B3,ESPECIFICACIONES[],27,FALSE)</f>
        <v>0</v>
      </c>
      <c r="AA3" s="104">
        <f>VLOOKUP(B3,ESPECIFICACIONES[],30,FALSE)</f>
        <v>0</v>
      </c>
      <c r="AB3" s="105">
        <f>VLOOKUP(B3,ESPECIFICACIONES[],30,FALSE)</f>
        <v>0</v>
      </c>
      <c r="AC3" s="106"/>
      <c r="AD3" s="105">
        <f>VLOOKUP(B3,ESPECIFICACIONES[],33,FALSE)</f>
        <v>0</v>
      </c>
      <c r="AE3" s="106"/>
      <c r="AF3" s="105">
        <f>VLOOKUP(B3,ESPECIFICACIONES[],36,FALSE)</f>
        <v>0</v>
      </c>
      <c r="AG3" s="106"/>
      <c r="AH3" s="63">
        <f>VLOOKUP(B3,ESPECIFICACIONES[],39,FALSE)</f>
        <v>0</v>
      </c>
      <c r="AI3" s="63">
        <f>VLOOKUP(B3,ESPECIFICACIONES[],40,FALSE)</f>
        <v>0</v>
      </c>
      <c r="AJ3" s="107">
        <f>VLOOKUP(B3,ESPECIFICACIONES[],41,FALSE)</f>
        <v>0</v>
      </c>
      <c r="AK3" s="63">
        <f>VLOOKUP(B3,ESPECIFICACIONES[],42,FALSE)</f>
        <v>0</v>
      </c>
      <c r="AL3" s="95"/>
      <c r="AM3" s="97"/>
    </row>
    <row r="4" spans="1:45" s="49" customFormat="1" ht="32.25" customHeight="1" x14ac:dyDescent="0.25">
      <c r="A4" s="87"/>
      <c r="B4" s="101"/>
      <c r="C4" s="102"/>
      <c r="D4" s="103"/>
      <c r="E4" s="119"/>
      <c r="F4" s="108"/>
      <c r="G4" s="62">
        <v>1</v>
      </c>
      <c r="H4" s="108"/>
      <c r="I4" s="108"/>
      <c r="J4" s="120"/>
      <c r="K4" s="120"/>
      <c r="L4" s="63" t="s">
        <v>8</v>
      </c>
      <c r="M4" s="63" t="s">
        <v>8</v>
      </c>
      <c r="N4" s="63" t="e">
        <f>VLOOKUP(E4,ESPECIFICACIONES[],10,FALSE)</f>
        <v>#N/A</v>
      </c>
      <c r="O4" s="108">
        <f>VLOOKUP(B3,ESPECIFICACIONES[],13,FALSE)</f>
        <v>0</v>
      </c>
      <c r="P4" s="51">
        <f>VLOOKUP(B3,ESPECIFICACIONES[],13,FALSE)</f>
        <v>0</v>
      </c>
      <c r="Q4" s="51">
        <f>VLOOKUP(B3,ESPECIFICACIONES[],14,FALSE)</f>
        <v>0</v>
      </c>
      <c r="R4" s="52">
        <f>VLOOKUP(B3,ESPECIFICACIONES[],16,FALSE)</f>
        <v>0</v>
      </c>
      <c r="S4" s="52">
        <f>VLOOKUP(B3,ESPECIFICACIONES[],17,FALSE)</f>
        <v>0</v>
      </c>
      <c r="T4" s="52">
        <f>VLOOKUP(B3,ESPECIFICACIONES[],19,FALSE)</f>
        <v>0</v>
      </c>
      <c r="U4" s="52">
        <f>VLOOKUP(B3,ESPECIFICACIONES[],20,FALSE)</f>
        <v>0</v>
      </c>
      <c r="V4" s="52">
        <f>VLOOKUP(B3,ESPECIFICACIONES[],22,FALSE)</f>
        <v>0</v>
      </c>
      <c r="W4" s="52">
        <f>VLOOKUP(B3,ESPECIFICACIONES[],23,FALSE)</f>
        <v>0</v>
      </c>
      <c r="X4" s="52">
        <f>VLOOKUP(B3,ESPECIFICACIONES[],25,FALSE)</f>
        <v>0</v>
      </c>
      <c r="Y4" s="52">
        <f>VLOOKUP(B3,ESPECIFICACIONES[],26,FALSE)</f>
        <v>0</v>
      </c>
      <c r="Z4" s="52">
        <f>VLOOKUP(B3,ESPECIFICACIONES[],28,FALSE)</f>
        <v>0</v>
      </c>
      <c r="AA4" s="52">
        <f>VLOOKUP(B3,ESPECIFICACIONES[],29,FALSE)</f>
        <v>0</v>
      </c>
      <c r="AB4" s="52">
        <f>VLOOKUP(B3,ESPECIFICACIONES[],31,FALSE)</f>
        <v>0</v>
      </c>
      <c r="AC4" s="52">
        <f>VLOOKUP(B3,ESPECIFICACIONES[],32,FALSE)</f>
        <v>0</v>
      </c>
      <c r="AD4" s="52">
        <f>VLOOKUP(B3,ESPECIFICACIONES[],34,FALSE)</f>
        <v>0</v>
      </c>
      <c r="AE4" s="52">
        <f>VLOOKUP(B3,ESPECIFICACIONES[],35,FALSE)</f>
        <v>0</v>
      </c>
      <c r="AF4" s="52">
        <f>VLOOKUP(B3,ESPECIFICACIONES[],37,FALSE)</f>
        <v>0</v>
      </c>
      <c r="AG4" s="52">
        <f>VLOOKUP(B3,ESPECIFICACIONES[],38,FALSE)</f>
        <v>0</v>
      </c>
      <c r="AH4" s="67" t="s">
        <v>8</v>
      </c>
      <c r="AI4" s="67" t="s">
        <v>8</v>
      </c>
      <c r="AJ4" s="108" t="e">
        <f>VLOOKUP(C4,ESPECIFICACIONES[],40,FALSE)</f>
        <v>#N/A</v>
      </c>
      <c r="AK4" s="66">
        <v>0.5</v>
      </c>
      <c r="AL4" s="96"/>
      <c r="AM4" s="97"/>
      <c r="AS4" s="50"/>
    </row>
    <row r="5" spans="1:45" ht="20.25" customHeight="1" x14ac:dyDescent="0.25">
      <c r="A5" s="65"/>
      <c r="B5" s="121" t="str">
        <f>VLOOKUP(B3,ESPECIFICACIONES[],1,FALSE)</f>
        <v xml:space="preserve">Epifrina ABD </v>
      </c>
      <c r="C5" s="121"/>
      <c r="D5" s="121"/>
      <c r="E5" s="65"/>
      <c r="F5" s="65"/>
      <c r="G5" s="65" t="s">
        <v>8</v>
      </c>
      <c r="H5" s="65" t="s">
        <v>8</v>
      </c>
      <c r="I5" s="65" t="s">
        <v>8</v>
      </c>
      <c r="J5" s="114" t="s">
        <v>8</v>
      </c>
      <c r="K5" s="115"/>
      <c r="L5" s="111" t="s">
        <v>8</v>
      </c>
      <c r="M5" s="113"/>
      <c r="N5" s="65"/>
      <c r="O5" s="65"/>
      <c r="P5" s="116" t="s">
        <v>8</v>
      </c>
      <c r="Q5" s="117"/>
      <c r="R5" s="116"/>
      <c r="S5" s="117"/>
      <c r="T5" s="116"/>
      <c r="U5" s="117"/>
      <c r="V5" s="116"/>
      <c r="W5" s="117"/>
      <c r="X5" s="116"/>
      <c r="Y5" s="117"/>
      <c r="Z5" s="116"/>
      <c r="AA5" s="117"/>
      <c r="AB5" s="116"/>
      <c r="AC5" s="117"/>
      <c r="AD5" s="116"/>
      <c r="AE5" s="117"/>
      <c r="AF5" s="116"/>
      <c r="AG5" s="117"/>
      <c r="AH5" s="65" t="s">
        <v>8</v>
      </c>
      <c r="AI5" s="65" t="s">
        <v>8</v>
      </c>
      <c r="AJ5" s="65" t="s">
        <v>8</v>
      </c>
      <c r="AK5" s="71" t="s">
        <v>8</v>
      </c>
      <c r="AL5" s="65"/>
      <c r="AM5" s="65"/>
    </row>
    <row r="6" spans="1:45" ht="20.25" customHeight="1" x14ac:dyDescent="0.25">
      <c r="A6" s="65"/>
      <c r="B6" s="111" t="str">
        <f>VLOOKUP(B3,ESPECIFICACIONES[],1,FALSE)</f>
        <v xml:space="preserve">Epifrina ABD </v>
      </c>
      <c r="C6" s="112"/>
      <c r="D6" s="113"/>
      <c r="E6" s="65"/>
      <c r="F6" s="65"/>
      <c r="G6" s="65"/>
      <c r="H6" s="65"/>
      <c r="I6" s="65" t="s">
        <v>8</v>
      </c>
      <c r="J6" s="114"/>
      <c r="K6" s="115"/>
      <c r="L6" s="114"/>
      <c r="M6" s="115"/>
      <c r="N6" s="65"/>
      <c r="O6" s="65"/>
      <c r="P6" s="116"/>
      <c r="Q6" s="117"/>
      <c r="R6" s="116"/>
      <c r="S6" s="117"/>
      <c r="T6" s="116"/>
      <c r="U6" s="117"/>
      <c r="V6" s="116"/>
      <c r="W6" s="117"/>
      <c r="X6" s="116"/>
      <c r="Y6" s="117"/>
      <c r="Z6" s="116"/>
      <c r="AA6" s="117"/>
      <c r="AB6" s="116"/>
      <c r="AC6" s="117"/>
      <c r="AD6" s="116"/>
      <c r="AE6" s="117"/>
      <c r="AF6" s="116"/>
      <c r="AG6" s="117"/>
      <c r="AH6" s="65"/>
      <c r="AI6" s="65"/>
      <c r="AJ6" s="65"/>
      <c r="AK6" s="71"/>
      <c r="AL6" s="65"/>
      <c r="AM6" s="65"/>
    </row>
    <row r="7" spans="1:45" ht="20.25" customHeight="1" x14ac:dyDescent="0.25">
      <c r="A7" s="65"/>
      <c r="B7" s="111" t="str">
        <f>VLOOKUP(B3,ESPECIFICACIONES[],1,FALSE)</f>
        <v xml:space="preserve">Epifrina ABD </v>
      </c>
      <c r="C7" s="112"/>
      <c r="D7" s="113"/>
      <c r="E7" s="65"/>
      <c r="F7" s="65"/>
      <c r="G7" s="65"/>
      <c r="H7" s="65"/>
      <c r="I7" s="65" t="s">
        <v>8</v>
      </c>
      <c r="J7" s="114"/>
      <c r="K7" s="115"/>
      <c r="L7" s="114"/>
      <c r="M7" s="115"/>
      <c r="N7" s="65"/>
      <c r="O7" s="65"/>
      <c r="P7" s="116"/>
      <c r="Q7" s="117"/>
      <c r="R7" s="116"/>
      <c r="S7" s="117"/>
      <c r="T7" s="116"/>
      <c r="U7" s="117"/>
      <c r="V7" s="116"/>
      <c r="W7" s="117"/>
      <c r="X7" s="116"/>
      <c r="Y7" s="117"/>
      <c r="Z7" s="116"/>
      <c r="AA7" s="117"/>
      <c r="AB7" s="116"/>
      <c r="AC7" s="117"/>
      <c r="AD7" s="116"/>
      <c r="AE7" s="117"/>
      <c r="AF7" s="116"/>
      <c r="AG7" s="117"/>
      <c r="AH7" s="65"/>
      <c r="AI7" s="65"/>
      <c r="AJ7" s="65"/>
      <c r="AK7" s="71"/>
      <c r="AL7" s="65"/>
      <c r="AM7" s="65"/>
    </row>
    <row r="8" spans="1:45" ht="20.25" customHeight="1" x14ac:dyDescent="0.25">
      <c r="A8" s="65"/>
      <c r="B8" s="111" t="str">
        <f>VLOOKUP(B3,ESPECIFICACIONES[],1,FALSE)</f>
        <v xml:space="preserve">Epifrina ABD </v>
      </c>
      <c r="C8" s="112"/>
      <c r="D8" s="113"/>
      <c r="E8" s="65"/>
      <c r="F8" s="65"/>
      <c r="G8" s="65"/>
      <c r="H8" s="65"/>
      <c r="I8" s="65" t="s">
        <v>8</v>
      </c>
      <c r="J8" s="114"/>
      <c r="K8" s="115"/>
      <c r="L8" s="114"/>
      <c r="M8" s="115"/>
      <c r="N8" s="65"/>
      <c r="O8" s="65"/>
      <c r="P8" s="116"/>
      <c r="Q8" s="117"/>
      <c r="R8" s="116"/>
      <c r="S8" s="117"/>
      <c r="T8" s="116"/>
      <c r="U8" s="117"/>
      <c r="V8" s="116"/>
      <c r="W8" s="117"/>
      <c r="X8" s="116"/>
      <c r="Y8" s="117"/>
      <c r="Z8" s="116"/>
      <c r="AA8" s="117"/>
      <c r="AB8" s="116"/>
      <c r="AC8" s="117"/>
      <c r="AD8" s="116"/>
      <c r="AE8" s="117"/>
      <c r="AF8" s="116"/>
      <c r="AG8" s="117"/>
      <c r="AH8" s="65"/>
      <c r="AI8" s="65"/>
      <c r="AJ8" s="65"/>
      <c r="AK8" s="71"/>
      <c r="AL8" s="65"/>
      <c r="AM8" s="65"/>
    </row>
    <row r="9" spans="1:45" ht="20.25" customHeight="1" x14ac:dyDescent="0.25">
      <c r="A9" s="65"/>
      <c r="B9" s="111" t="str">
        <f>VLOOKUP(B3,ESPECIFICACIONES[],1,FALSE)</f>
        <v xml:space="preserve">Epifrina ABD </v>
      </c>
      <c r="C9" s="112"/>
      <c r="D9" s="113"/>
      <c r="E9" s="65"/>
      <c r="F9" s="65"/>
      <c r="G9" s="65"/>
      <c r="H9" s="65"/>
      <c r="I9" s="65" t="s">
        <v>8</v>
      </c>
      <c r="J9" s="114"/>
      <c r="K9" s="115"/>
      <c r="L9" s="114"/>
      <c r="M9" s="115"/>
      <c r="N9" s="65"/>
      <c r="O9" s="65"/>
      <c r="P9" s="116"/>
      <c r="Q9" s="117"/>
      <c r="R9" s="116"/>
      <c r="S9" s="117"/>
      <c r="T9" s="116"/>
      <c r="U9" s="117"/>
      <c r="V9" s="116"/>
      <c r="W9" s="117"/>
      <c r="X9" s="116"/>
      <c r="Y9" s="117"/>
      <c r="Z9" s="116"/>
      <c r="AA9" s="117"/>
      <c r="AB9" s="116"/>
      <c r="AC9" s="117"/>
      <c r="AD9" s="116"/>
      <c r="AE9" s="117"/>
      <c r="AF9" s="116"/>
      <c r="AG9" s="117"/>
      <c r="AH9" s="65"/>
      <c r="AI9" s="65"/>
      <c r="AJ9" s="65"/>
      <c r="AK9" s="71"/>
      <c r="AL9" s="65"/>
      <c r="AM9" s="65"/>
    </row>
    <row r="10" spans="1:45" ht="20.25" customHeight="1" x14ac:dyDescent="0.25">
      <c r="A10" s="65"/>
      <c r="B10" s="111" t="str">
        <f>VLOOKUP(B3,ESPECIFICACIONES[],1,FALSE)</f>
        <v xml:space="preserve">Epifrina ABD </v>
      </c>
      <c r="C10" s="112"/>
      <c r="D10" s="113"/>
      <c r="E10" s="65"/>
      <c r="F10" s="65"/>
      <c r="G10" s="65"/>
      <c r="H10" s="65"/>
      <c r="I10" s="65" t="s">
        <v>8</v>
      </c>
      <c r="J10" s="114"/>
      <c r="K10" s="115"/>
      <c r="L10" s="114"/>
      <c r="M10" s="115"/>
      <c r="N10" s="65"/>
      <c r="O10" s="65"/>
      <c r="P10" s="116"/>
      <c r="Q10" s="117"/>
      <c r="R10" s="116"/>
      <c r="S10" s="117"/>
      <c r="T10" s="116"/>
      <c r="U10" s="117"/>
      <c r="V10" s="116"/>
      <c r="W10" s="117"/>
      <c r="X10" s="116"/>
      <c r="Y10" s="117"/>
      <c r="Z10" s="116"/>
      <c r="AA10" s="117"/>
      <c r="AB10" s="116"/>
      <c r="AC10" s="117"/>
      <c r="AD10" s="116"/>
      <c r="AE10" s="117"/>
      <c r="AF10" s="116"/>
      <c r="AG10" s="117"/>
      <c r="AH10" s="65"/>
      <c r="AI10" s="65"/>
      <c r="AJ10" s="65"/>
      <c r="AK10" s="71"/>
      <c r="AL10" s="65"/>
      <c r="AM10" s="65"/>
    </row>
    <row r="11" spans="1:45" ht="20.25" customHeight="1" x14ac:dyDescent="0.25">
      <c r="A11" s="65"/>
      <c r="B11" s="111" t="str">
        <f>VLOOKUP(B8,ESPECIFICACIONES[],1,FALSE)</f>
        <v xml:space="preserve">Epifrina ABD </v>
      </c>
      <c r="C11" s="112"/>
      <c r="D11" s="113"/>
      <c r="E11" s="65"/>
      <c r="F11" s="65"/>
      <c r="G11" s="65"/>
      <c r="H11" s="65"/>
      <c r="I11" s="65" t="s">
        <v>8</v>
      </c>
      <c r="J11" s="114"/>
      <c r="K11" s="115"/>
      <c r="L11" s="114"/>
      <c r="M11" s="115"/>
      <c r="N11" s="65"/>
      <c r="O11" s="65"/>
      <c r="P11" s="116"/>
      <c r="Q11" s="117"/>
      <c r="R11" s="116"/>
      <c r="S11" s="117"/>
      <c r="T11" s="116"/>
      <c r="U11" s="117"/>
      <c r="V11" s="116"/>
      <c r="W11" s="117"/>
      <c r="X11" s="116"/>
      <c r="Y11" s="117"/>
      <c r="Z11" s="116"/>
      <c r="AA11" s="117"/>
      <c r="AB11" s="116"/>
      <c r="AC11" s="117"/>
      <c r="AD11" s="116"/>
      <c r="AE11" s="117"/>
      <c r="AF11" s="116"/>
      <c r="AG11" s="117"/>
      <c r="AH11" s="65"/>
      <c r="AI11" s="65"/>
      <c r="AJ11" s="65"/>
      <c r="AK11" s="71"/>
      <c r="AL11" s="65"/>
      <c r="AM11" s="65"/>
    </row>
    <row r="12" spans="1:45" ht="20.25" customHeight="1" x14ac:dyDescent="0.25">
      <c r="A12" s="65"/>
      <c r="B12" s="111" t="str">
        <f>VLOOKUP(B9,ESPECIFICACIONES[],1,FALSE)</f>
        <v xml:space="preserve">Epifrina ABD </v>
      </c>
      <c r="C12" s="112"/>
      <c r="D12" s="113"/>
      <c r="E12" s="65"/>
      <c r="F12" s="65"/>
      <c r="G12" s="65"/>
      <c r="H12" s="65"/>
      <c r="I12" s="65" t="s">
        <v>8</v>
      </c>
      <c r="J12" s="114"/>
      <c r="K12" s="115"/>
      <c r="L12" s="114"/>
      <c r="M12" s="115"/>
      <c r="N12" s="65"/>
      <c r="O12" s="65"/>
      <c r="P12" s="116"/>
      <c r="Q12" s="117"/>
      <c r="R12" s="116"/>
      <c r="S12" s="117"/>
      <c r="T12" s="116"/>
      <c r="U12" s="117"/>
      <c r="V12" s="116"/>
      <c r="W12" s="117"/>
      <c r="X12" s="116"/>
      <c r="Y12" s="117"/>
      <c r="Z12" s="116"/>
      <c r="AA12" s="117"/>
      <c r="AB12" s="116"/>
      <c r="AC12" s="117"/>
      <c r="AD12" s="116"/>
      <c r="AE12" s="117"/>
      <c r="AF12" s="116"/>
      <c r="AG12" s="117"/>
      <c r="AH12" s="65"/>
      <c r="AI12" s="65"/>
      <c r="AJ12" s="65"/>
      <c r="AK12" s="71"/>
      <c r="AL12" s="65"/>
      <c r="AM12" s="65"/>
    </row>
    <row r="13" spans="1:45" ht="20.25" customHeight="1" x14ac:dyDescent="0.25">
      <c r="A13" s="65"/>
      <c r="B13" s="111" t="str">
        <f>VLOOKUP(B10,ESPECIFICACIONES[],1,FALSE)</f>
        <v xml:space="preserve">Epifrina ABD </v>
      </c>
      <c r="C13" s="112"/>
      <c r="D13" s="113"/>
      <c r="E13" s="65"/>
      <c r="F13" s="65"/>
      <c r="G13" s="65"/>
      <c r="H13" s="65"/>
      <c r="I13" s="65" t="s">
        <v>8</v>
      </c>
      <c r="J13" s="114"/>
      <c r="K13" s="115"/>
      <c r="L13" s="114"/>
      <c r="M13" s="115"/>
      <c r="N13" s="65"/>
      <c r="O13" s="65"/>
      <c r="P13" s="116"/>
      <c r="Q13" s="117"/>
      <c r="R13" s="116"/>
      <c r="S13" s="117"/>
      <c r="T13" s="116"/>
      <c r="U13" s="117"/>
      <c r="V13" s="116"/>
      <c r="W13" s="117"/>
      <c r="X13" s="116"/>
      <c r="Y13" s="117"/>
      <c r="Z13" s="116"/>
      <c r="AA13" s="117"/>
      <c r="AB13" s="116"/>
      <c r="AC13" s="117"/>
      <c r="AD13" s="116"/>
      <c r="AE13" s="117"/>
      <c r="AF13" s="116"/>
      <c r="AG13" s="117"/>
      <c r="AH13" s="65"/>
      <c r="AI13" s="65"/>
      <c r="AJ13" s="65"/>
      <c r="AK13" s="71"/>
      <c r="AL13" s="65"/>
      <c r="AM13" s="65"/>
    </row>
    <row r="14" spans="1:45" ht="20.25" customHeight="1" x14ac:dyDescent="0.25">
      <c r="A14" s="65"/>
      <c r="B14" s="111" t="str">
        <f>VLOOKUP(B11,ESPECIFICACIONES[],1,FALSE)</f>
        <v xml:space="preserve">Epifrina ABD </v>
      </c>
      <c r="C14" s="112"/>
      <c r="D14" s="113"/>
      <c r="E14" s="65"/>
      <c r="F14" s="65"/>
      <c r="G14" s="65"/>
      <c r="H14" s="65"/>
      <c r="I14" s="65" t="s">
        <v>8</v>
      </c>
      <c r="J14" s="114"/>
      <c r="K14" s="115"/>
      <c r="L14" s="114"/>
      <c r="M14" s="115"/>
      <c r="N14" s="65"/>
      <c r="O14" s="65"/>
      <c r="P14" s="116"/>
      <c r="Q14" s="117"/>
      <c r="R14" s="116"/>
      <c r="S14" s="117"/>
      <c r="T14" s="116"/>
      <c r="U14" s="117"/>
      <c r="V14" s="116"/>
      <c r="W14" s="117"/>
      <c r="X14" s="116"/>
      <c r="Y14" s="117"/>
      <c r="Z14" s="116"/>
      <c r="AA14" s="117"/>
      <c r="AB14" s="116"/>
      <c r="AC14" s="117"/>
      <c r="AD14" s="116"/>
      <c r="AE14" s="117"/>
      <c r="AF14" s="116"/>
      <c r="AG14" s="117"/>
      <c r="AH14" s="65"/>
      <c r="AI14" s="65"/>
      <c r="AJ14" s="65"/>
      <c r="AK14" s="71"/>
      <c r="AL14" s="65"/>
      <c r="AM14" s="65"/>
    </row>
    <row r="15" spans="1:45" s="68" customFormat="1" ht="20.25" customHeight="1" x14ac:dyDescent="0.25">
      <c r="A15" s="28"/>
      <c r="B15" s="124" t="str">
        <f>VLOOKUP(B12,ESPECIFICACIONES[],1,FALSE)</f>
        <v xml:space="preserve">Epifrina ABD </v>
      </c>
      <c r="C15" s="125"/>
      <c r="D15" s="126"/>
      <c r="E15" s="28"/>
      <c r="F15" s="28"/>
      <c r="G15" s="28"/>
      <c r="H15" s="28"/>
      <c r="I15" s="28" t="s">
        <v>8</v>
      </c>
      <c r="J15" s="127"/>
      <c r="K15" s="128"/>
      <c r="L15" s="114"/>
      <c r="M15" s="115"/>
      <c r="N15" s="28"/>
      <c r="O15" s="28"/>
      <c r="P15" s="122"/>
      <c r="Q15" s="123"/>
      <c r="R15" s="122"/>
      <c r="S15" s="123"/>
      <c r="T15" s="122"/>
      <c r="U15" s="123"/>
      <c r="V15" s="122"/>
      <c r="W15" s="123"/>
      <c r="X15" s="122"/>
      <c r="Y15" s="123"/>
      <c r="Z15" s="122"/>
      <c r="AA15" s="123"/>
      <c r="AB15" s="116"/>
      <c r="AC15" s="117"/>
      <c r="AD15" s="116"/>
      <c r="AE15" s="117"/>
      <c r="AF15" s="116"/>
      <c r="AG15" s="117"/>
      <c r="AH15" s="28"/>
      <c r="AI15" s="28"/>
      <c r="AJ15" s="28"/>
      <c r="AK15" s="72"/>
      <c r="AL15" s="28"/>
      <c r="AM15" s="28"/>
    </row>
    <row r="16" spans="1:45" ht="20.25" customHeight="1" x14ac:dyDescent="0.25">
      <c r="A16" s="65"/>
      <c r="B16" s="111" t="str">
        <f>VLOOKUP(B13,ESPECIFICACIONES[],1,FALSE)</f>
        <v xml:space="preserve">Epifrina ABD </v>
      </c>
      <c r="C16" s="112"/>
      <c r="D16" s="113"/>
      <c r="E16" s="65"/>
      <c r="F16" s="65"/>
      <c r="G16" s="65"/>
      <c r="H16" s="65"/>
      <c r="I16" s="65" t="s">
        <v>8</v>
      </c>
      <c r="J16" s="114"/>
      <c r="K16" s="115"/>
      <c r="L16" s="114"/>
      <c r="M16" s="115"/>
      <c r="N16" s="65"/>
      <c r="O16" s="65"/>
      <c r="P16" s="116"/>
      <c r="Q16" s="117"/>
      <c r="R16" s="116"/>
      <c r="S16" s="117"/>
      <c r="T16" s="116"/>
      <c r="U16" s="117"/>
      <c r="V16" s="116"/>
      <c r="W16" s="117"/>
      <c r="X16" s="116"/>
      <c r="Y16" s="117"/>
      <c r="Z16" s="116"/>
      <c r="AA16" s="117"/>
      <c r="AB16" s="116"/>
      <c r="AC16" s="117"/>
      <c r="AD16" s="116"/>
      <c r="AE16" s="117"/>
      <c r="AF16" s="116"/>
      <c r="AG16" s="117"/>
      <c r="AH16" s="65"/>
      <c r="AI16" s="65"/>
      <c r="AJ16" s="65"/>
      <c r="AK16" s="71"/>
      <c r="AL16" s="65"/>
      <c r="AM16" s="65"/>
    </row>
    <row r="17" spans="1:39" ht="20.25" customHeight="1" x14ac:dyDescent="0.25">
      <c r="A17" s="65"/>
      <c r="B17" s="111" t="str">
        <f>VLOOKUP(B14,ESPECIFICACIONES[],1,FALSE)</f>
        <v xml:space="preserve">Epifrina ABD </v>
      </c>
      <c r="C17" s="112"/>
      <c r="D17" s="113"/>
      <c r="E17" s="65"/>
      <c r="F17" s="65"/>
      <c r="G17" s="65"/>
      <c r="H17" s="65"/>
      <c r="I17" s="65" t="s">
        <v>8</v>
      </c>
      <c r="J17" s="114"/>
      <c r="K17" s="115"/>
      <c r="L17" s="114"/>
      <c r="M17" s="115"/>
      <c r="N17" s="65"/>
      <c r="O17" s="65"/>
      <c r="P17" s="116"/>
      <c r="Q17" s="117"/>
      <c r="R17" s="116"/>
      <c r="S17" s="117"/>
      <c r="T17" s="116"/>
      <c r="U17" s="117"/>
      <c r="V17" s="116"/>
      <c r="W17" s="117"/>
      <c r="X17" s="116"/>
      <c r="Y17" s="117"/>
      <c r="Z17" s="116"/>
      <c r="AA17" s="117"/>
      <c r="AB17" s="116"/>
      <c r="AC17" s="117"/>
      <c r="AD17" s="116"/>
      <c r="AE17" s="117"/>
      <c r="AF17" s="116"/>
      <c r="AG17" s="117"/>
      <c r="AH17" s="65"/>
      <c r="AI17" s="65"/>
      <c r="AJ17" s="65"/>
      <c r="AK17" s="71"/>
      <c r="AL17" s="65"/>
      <c r="AM17" s="65"/>
    </row>
    <row r="18" spans="1:39" ht="20.25" customHeight="1" x14ac:dyDescent="0.25">
      <c r="A18" s="65"/>
      <c r="B18" s="111" t="str">
        <f>VLOOKUP(B15,ESPECIFICACIONES[],1,FALSE)</f>
        <v xml:space="preserve">Epifrina ABD </v>
      </c>
      <c r="C18" s="112"/>
      <c r="D18" s="113"/>
      <c r="E18" s="65"/>
      <c r="F18" s="65"/>
      <c r="G18" s="65"/>
      <c r="H18" s="65"/>
      <c r="I18" s="65" t="s">
        <v>8</v>
      </c>
      <c r="J18" s="114"/>
      <c r="K18" s="115"/>
      <c r="L18" s="114"/>
      <c r="M18" s="115"/>
      <c r="N18" s="65"/>
      <c r="O18" s="65"/>
      <c r="P18" s="116"/>
      <c r="Q18" s="117"/>
      <c r="R18" s="116"/>
      <c r="S18" s="117"/>
      <c r="T18" s="116"/>
      <c r="U18" s="117"/>
      <c r="V18" s="116"/>
      <c r="W18" s="117"/>
      <c r="X18" s="116"/>
      <c r="Y18" s="117"/>
      <c r="Z18" s="116"/>
      <c r="AA18" s="117"/>
      <c r="AB18" s="116"/>
      <c r="AC18" s="117"/>
      <c r="AD18" s="116"/>
      <c r="AE18" s="117"/>
      <c r="AF18" s="116"/>
      <c r="AG18" s="117"/>
      <c r="AH18" s="65"/>
      <c r="AI18" s="65"/>
      <c r="AJ18" s="65"/>
      <c r="AK18" s="71"/>
      <c r="AL18" s="65"/>
      <c r="AM18" s="65"/>
    </row>
    <row r="19" spans="1:39" ht="20.25" customHeight="1" x14ac:dyDescent="0.25">
      <c r="A19" s="65"/>
      <c r="B19" s="111" t="str">
        <f>VLOOKUP(B16,ESPECIFICACIONES[],1,FALSE)</f>
        <v xml:space="preserve">Epifrina ABD </v>
      </c>
      <c r="C19" s="112"/>
      <c r="D19" s="113"/>
      <c r="E19" s="65"/>
      <c r="F19" s="65"/>
      <c r="G19" s="65"/>
      <c r="H19" s="65"/>
      <c r="I19" s="65" t="s">
        <v>8</v>
      </c>
      <c r="J19" s="114"/>
      <c r="K19" s="115"/>
      <c r="L19" s="114"/>
      <c r="M19" s="115"/>
      <c r="N19" s="65"/>
      <c r="O19" s="65"/>
      <c r="P19" s="116"/>
      <c r="Q19" s="117"/>
      <c r="R19" s="116"/>
      <c r="S19" s="117"/>
      <c r="T19" s="116"/>
      <c r="U19" s="117"/>
      <c r="V19" s="116"/>
      <c r="W19" s="117"/>
      <c r="X19" s="116"/>
      <c r="Y19" s="117"/>
      <c r="Z19" s="116"/>
      <c r="AA19" s="117"/>
      <c r="AB19" s="116"/>
      <c r="AC19" s="117"/>
      <c r="AD19" s="116"/>
      <c r="AE19" s="117"/>
      <c r="AF19" s="116"/>
      <c r="AG19" s="117"/>
      <c r="AH19" s="65"/>
      <c r="AI19" s="65"/>
      <c r="AJ19" s="65"/>
      <c r="AK19" s="71"/>
      <c r="AL19" s="65"/>
      <c r="AM19" s="65"/>
    </row>
    <row r="20" spans="1:39" ht="20.25" customHeight="1" x14ac:dyDescent="0.25">
      <c r="A20" s="65"/>
      <c r="B20" s="111" t="str">
        <f>VLOOKUP(B17,ESPECIFICACIONES[],1,FALSE)</f>
        <v xml:space="preserve">Epifrina ABD </v>
      </c>
      <c r="C20" s="112"/>
      <c r="D20" s="113"/>
      <c r="E20" s="65"/>
      <c r="F20" s="65"/>
      <c r="G20" s="65"/>
      <c r="H20" s="65"/>
      <c r="I20" s="65" t="s">
        <v>8</v>
      </c>
      <c r="J20" s="114"/>
      <c r="K20" s="115"/>
      <c r="L20" s="114"/>
      <c r="M20" s="115"/>
      <c r="N20" s="65"/>
      <c r="O20" s="65"/>
      <c r="P20" s="116"/>
      <c r="Q20" s="117"/>
      <c r="R20" s="116"/>
      <c r="S20" s="117"/>
      <c r="T20" s="116"/>
      <c r="U20" s="117"/>
      <c r="V20" s="116"/>
      <c r="W20" s="117"/>
      <c r="X20" s="116"/>
      <c r="Y20" s="117"/>
      <c r="Z20" s="116"/>
      <c r="AA20" s="117"/>
      <c r="AB20" s="116"/>
      <c r="AC20" s="117"/>
      <c r="AD20" s="116"/>
      <c r="AE20" s="117"/>
      <c r="AF20" s="116"/>
      <c r="AG20" s="117"/>
      <c r="AH20" s="65"/>
      <c r="AI20" s="65"/>
      <c r="AJ20" s="65"/>
      <c r="AK20" s="71"/>
      <c r="AL20" s="65"/>
      <c r="AM20" s="65"/>
    </row>
    <row r="21" spans="1:39" ht="20.25" customHeight="1" x14ac:dyDescent="0.25">
      <c r="A21" s="65"/>
      <c r="B21" s="111" t="str">
        <f>VLOOKUP(B18,ESPECIFICACIONES[],1,FALSE)</f>
        <v xml:space="preserve">Epifrina ABD </v>
      </c>
      <c r="C21" s="112"/>
      <c r="D21" s="113"/>
      <c r="E21" s="65"/>
      <c r="F21" s="65"/>
      <c r="G21" s="65"/>
      <c r="H21" s="65"/>
      <c r="I21" s="65" t="s">
        <v>8</v>
      </c>
      <c r="J21" s="114"/>
      <c r="K21" s="115"/>
      <c r="L21" s="114"/>
      <c r="M21" s="115"/>
      <c r="N21" s="65"/>
      <c r="O21" s="65"/>
      <c r="P21" s="116"/>
      <c r="Q21" s="117"/>
      <c r="R21" s="116"/>
      <c r="S21" s="117"/>
      <c r="T21" s="116"/>
      <c r="U21" s="117"/>
      <c r="V21" s="116"/>
      <c r="W21" s="117"/>
      <c r="X21" s="116"/>
      <c r="Y21" s="117"/>
      <c r="Z21" s="116"/>
      <c r="AA21" s="117"/>
      <c r="AB21" s="116"/>
      <c r="AC21" s="117"/>
      <c r="AD21" s="116"/>
      <c r="AE21" s="117"/>
      <c r="AF21" s="116"/>
      <c r="AG21" s="117"/>
      <c r="AH21" s="65"/>
      <c r="AI21" s="65"/>
      <c r="AJ21" s="65"/>
      <c r="AK21" s="71"/>
      <c r="AL21" s="65"/>
      <c r="AM21" s="65"/>
    </row>
    <row r="22" spans="1:39" ht="20.25" customHeight="1" x14ac:dyDescent="0.25">
      <c r="A22" s="65"/>
      <c r="B22" s="111" t="str">
        <f>VLOOKUP(B19,ESPECIFICACIONES[],1,FALSE)</f>
        <v xml:space="preserve">Epifrina ABD </v>
      </c>
      <c r="C22" s="112"/>
      <c r="D22" s="113"/>
      <c r="E22" s="65"/>
      <c r="F22" s="65"/>
      <c r="G22" s="65"/>
      <c r="H22" s="65"/>
      <c r="I22" s="65" t="s">
        <v>8</v>
      </c>
      <c r="J22" s="114"/>
      <c r="K22" s="115"/>
      <c r="L22" s="114"/>
      <c r="M22" s="115"/>
      <c r="N22" s="65"/>
      <c r="O22" s="65"/>
      <c r="P22" s="116"/>
      <c r="Q22" s="117"/>
      <c r="R22" s="116"/>
      <c r="S22" s="117"/>
      <c r="T22" s="116"/>
      <c r="U22" s="117"/>
      <c r="V22" s="116"/>
      <c r="W22" s="117"/>
      <c r="X22" s="116"/>
      <c r="Y22" s="117"/>
      <c r="Z22" s="116"/>
      <c r="AA22" s="117"/>
      <c r="AB22" s="116"/>
      <c r="AC22" s="117"/>
      <c r="AD22" s="116"/>
      <c r="AE22" s="117"/>
      <c r="AF22" s="116"/>
      <c r="AG22" s="117"/>
      <c r="AH22" s="65"/>
      <c r="AI22" s="65"/>
      <c r="AJ22" s="65"/>
      <c r="AK22" s="71"/>
      <c r="AL22" s="65"/>
      <c r="AM22" s="65"/>
    </row>
    <row r="23" spans="1:39" ht="20.25" customHeight="1" x14ac:dyDescent="0.25">
      <c r="A23" s="65"/>
      <c r="B23" s="111" t="str">
        <f>VLOOKUP(B20,ESPECIFICACIONES[],1,FALSE)</f>
        <v xml:space="preserve">Epifrina ABD </v>
      </c>
      <c r="C23" s="112"/>
      <c r="D23" s="113"/>
      <c r="E23" s="65"/>
      <c r="F23" s="65"/>
      <c r="G23" s="65"/>
      <c r="H23" s="65"/>
      <c r="I23" s="65" t="s">
        <v>8</v>
      </c>
      <c r="J23" s="114"/>
      <c r="K23" s="115"/>
      <c r="L23" s="114"/>
      <c r="M23" s="115"/>
      <c r="N23" s="65"/>
      <c r="O23" s="65"/>
      <c r="P23" s="116"/>
      <c r="Q23" s="117"/>
      <c r="R23" s="116"/>
      <c r="S23" s="117"/>
      <c r="T23" s="116"/>
      <c r="U23" s="117"/>
      <c r="V23" s="116"/>
      <c r="W23" s="117"/>
      <c r="X23" s="116"/>
      <c r="Y23" s="117"/>
      <c r="Z23" s="116"/>
      <c r="AA23" s="117"/>
      <c r="AB23" s="116"/>
      <c r="AC23" s="117"/>
      <c r="AD23" s="116"/>
      <c r="AE23" s="117"/>
      <c r="AF23" s="116"/>
      <c r="AG23" s="117"/>
      <c r="AH23" s="65"/>
      <c r="AI23" s="65"/>
      <c r="AJ23" s="65"/>
      <c r="AK23" s="71"/>
      <c r="AL23" s="65"/>
      <c r="AM23" s="65"/>
    </row>
    <row r="24" spans="1:39" ht="20.25" customHeight="1" x14ac:dyDescent="0.25">
      <c r="A24" s="65"/>
      <c r="B24" s="111" t="str">
        <f>VLOOKUP(B21,ESPECIFICACIONES[],1,FALSE)</f>
        <v xml:space="preserve">Epifrina ABD </v>
      </c>
      <c r="C24" s="112"/>
      <c r="D24" s="113"/>
      <c r="E24" s="65"/>
      <c r="F24" s="65"/>
      <c r="G24" s="65"/>
      <c r="H24" s="65"/>
      <c r="I24" s="65" t="s">
        <v>8</v>
      </c>
      <c r="J24" s="114"/>
      <c r="K24" s="115"/>
      <c r="L24" s="114"/>
      <c r="M24" s="115"/>
      <c r="N24" s="65"/>
      <c r="O24" s="65"/>
      <c r="P24" s="116"/>
      <c r="Q24" s="117"/>
      <c r="R24" s="116"/>
      <c r="S24" s="117"/>
      <c r="T24" s="116"/>
      <c r="U24" s="117"/>
      <c r="V24" s="116"/>
      <c r="W24" s="117"/>
      <c r="X24" s="116"/>
      <c r="Y24" s="117"/>
      <c r="Z24" s="116"/>
      <c r="AA24" s="117"/>
      <c r="AB24" s="116"/>
      <c r="AC24" s="117"/>
      <c r="AD24" s="116"/>
      <c r="AE24" s="117"/>
      <c r="AF24" s="116"/>
      <c r="AG24" s="117"/>
      <c r="AH24" s="65"/>
      <c r="AI24" s="65"/>
      <c r="AJ24" s="65"/>
      <c r="AK24" s="71"/>
      <c r="AL24" s="65"/>
      <c r="AM24" s="65"/>
    </row>
    <row r="25" spans="1:39" ht="20.25" customHeight="1" x14ac:dyDescent="0.25">
      <c r="A25" s="65"/>
      <c r="B25" s="111" t="str">
        <f>VLOOKUP(B22,ESPECIFICACIONES[],1,FALSE)</f>
        <v xml:space="preserve">Epifrina ABD </v>
      </c>
      <c r="C25" s="112"/>
      <c r="D25" s="113"/>
      <c r="E25" s="65"/>
      <c r="F25" s="65"/>
      <c r="G25" s="65"/>
      <c r="H25" s="65"/>
      <c r="I25" s="65" t="s">
        <v>8</v>
      </c>
      <c r="J25" s="114"/>
      <c r="K25" s="115"/>
      <c r="L25" s="114"/>
      <c r="M25" s="115"/>
      <c r="N25" s="65"/>
      <c r="O25" s="65"/>
      <c r="P25" s="116"/>
      <c r="Q25" s="117"/>
      <c r="R25" s="116"/>
      <c r="S25" s="117"/>
      <c r="T25" s="116"/>
      <c r="U25" s="117"/>
      <c r="V25" s="116"/>
      <c r="W25" s="117"/>
      <c r="X25" s="116"/>
      <c r="Y25" s="117"/>
      <c r="Z25" s="116"/>
      <c r="AA25" s="117"/>
      <c r="AB25" s="116"/>
      <c r="AC25" s="117"/>
      <c r="AD25" s="116"/>
      <c r="AE25" s="117"/>
      <c r="AF25" s="116"/>
      <c r="AG25" s="117"/>
      <c r="AH25" s="65"/>
      <c r="AI25" s="65"/>
      <c r="AJ25" s="65"/>
      <c r="AK25" s="71"/>
      <c r="AL25" s="65"/>
      <c r="AM25" s="65"/>
    </row>
    <row r="26" spans="1:39" ht="20.25" customHeight="1" x14ac:dyDescent="0.25">
      <c r="A26" s="65"/>
      <c r="B26" s="111" t="str">
        <f>VLOOKUP(B23,ESPECIFICACIONES[],1,FALSE)</f>
        <v xml:space="preserve">Epifrina ABD </v>
      </c>
      <c r="C26" s="112"/>
      <c r="D26" s="113"/>
      <c r="E26" s="65"/>
      <c r="F26" s="65"/>
      <c r="G26" s="65"/>
      <c r="H26" s="65"/>
      <c r="I26" s="65" t="s">
        <v>8</v>
      </c>
      <c r="J26" s="114"/>
      <c r="K26" s="115"/>
      <c r="L26" s="114"/>
      <c r="M26" s="115"/>
      <c r="N26" s="65"/>
      <c r="O26" s="65"/>
      <c r="P26" s="116"/>
      <c r="Q26" s="117"/>
      <c r="R26" s="116"/>
      <c r="S26" s="117"/>
      <c r="T26" s="116"/>
      <c r="U26" s="117"/>
      <c r="V26" s="116"/>
      <c r="W26" s="117"/>
      <c r="X26" s="116"/>
      <c r="Y26" s="117"/>
      <c r="Z26" s="116"/>
      <c r="AA26" s="117"/>
      <c r="AB26" s="116"/>
      <c r="AC26" s="117"/>
      <c r="AD26" s="116"/>
      <c r="AE26" s="117"/>
      <c r="AF26" s="116"/>
      <c r="AG26" s="117"/>
      <c r="AH26" s="65"/>
      <c r="AI26" s="65"/>
      <c r="AJ26" s="65"/>
      <c r="AK26" s="71"/>
      <c r="AL26" s="65"/>
      <c r="AM26" s="65"/>
    </row>
    <row r="27" spans="1:39" ht="20.25" customHeight="1" x14ac:dyDescent="0.25">
      <c r="A27" s="65"/>
      <c r="B27" s="111" t="str">
        <f>VLOOKUP(B24,ESPECIFICACIONES[],1,FALSE)</f>
        <v xml:space="preserve">Epifrina ABD </v>
      </c>
      <c r="C27" s="112"/>
      <c r="D27" s="113"/>
      <c r="E27" s="65"/>
      <c r="F27" s="65"/>
      <c r="G27" s="65"/>
      <c r="H27" s="65"/>
      <c r="I27" s="65" t="s">
        <v>8</v>
      </c>
      <c r="J27" s="114"/>
      <c r="K27" s="115"/>
      <c r="L27" s="114"/>
      <c r="M27" s="115"/>
      <c r="N27" s="65"/>
      <c r="O27" s="65"/>
      <c r="P27" s="116"/>
      <c r="Q27" s="117"/>
      <c r="R27" s="116"/>
      <c r="S27" s="117"/>
      <c r="T27" s="116"/>
      <c r="U27" s="117"/>
      <c r="V27" s="116"/>
      <c r="W27" s="117"/>
      <c r="X27" s="116"/>
      <c r="Y27" s="117"/>
      <c r="Z27" s="116"/>
      <c r="AA27" s="117"/>
      <c r="AB27" s="116"/>
      <c r="AC27" s="117"/>
      <c r="AD27" s="116"/>
      <c r="AE27" s="117"/>
      <c r="AF27" s="116"/>
      <c r="AG27" s="117"/>
      <c r="AH27" s="65"/>
      <c r="AI27" s="65"/>
      <c r="AJ27" s="65"/>
      <c r="AK27" s="71"/>
      <c r="AL27" s="65"/>
      <c r="AM27" s="65"/>
    </row>
    <row r="28" spans="1:39" ht="20.25" customHeight="1" x14ac:dyDescent="0.25">
      <c r="A28" s="65"/>
      <c r="B28" s="111" t="str">
        <f>VLOOKUP(B25,ESPECIFICACIONES[],1,FALSE)</f>
        <v xml:space="preserve">Epifrina ABD </v>
      </c>
      <c r="C28" s="112"/>
      <c r="D28" s="113"/>
      <c r="E28" s="65"/>
      <c r="F28" s="65"/>
      <c r="G28" s="65"/>
      <c r="H28" s="65"/>
      <c r="I28" s="65" t="s">
        <v>8</v>
      </c>
      <c r="J28" s="114"/>
      <c r="K28" s="115"/>
      <c r="L28" s="114"/>
      <c r="M28" s="115"/>
      <c r="N28" s="65"/>
      <c r="O28" s="65"/>
      <c r="P28" s="116"/>
      <c r="Q28" s="117"/>
      <c r="R28" s="116"/>
      <c r="S28" s="117"/>
      <c r="T28" s="116"/>
      <c r="U28" s="117"/>
      <c r="V28" s="116"/>
      <c r="W28" s="117"/>
      <c r="X28" s="116"/>
      <c r="Y28" s="117"/>
      <c r="Z28" s="116"/>
      <c r="AA28" s="117"/>
      <c r="AB28" s="116"/>
      <c r="AC28" s="117"/>
      <c r="AD28" s="116"/>
      <c r="AE28" s="117"/>
      <c r="AF28" s="116"/>
      <c r="AG28" s="117"/>
      <c r="AH28" s="65"/>
      <c r="AI28" s="65"/>
      <c r="AJ28" s="65"/>
      <c r="AK28" s="71"/>
      <c r="AL28" s="65"/>
      <c r="AM28" s="65"/>
    </row>
    <row r="29" spans="1:39" ht="20.25" customHeight="1" x14ac:dyDescent="0.25">
      <c r="A29" s="65"/>
      <c r="B29" s="111" t="str">
        <f>VLOOKUP(B26,ESPECIFICACIONES[],1,FALSE)</f>
        <v xml:space="preserve">Epifrina ABD </v>
      </c>
      <c r="C29" s="112"/>
      <c r="D29" s="113"/>
      <c r="E29" s="65"/>
      <c r="F29" s="65"/>
      <c r="G29" s="65"/>
      <c r="H29" s="65"/>
      <c r="I29" s="65" t="s">
        <v>8</v>
      </c>
      <c r="J29" s="114"/>
      <c r="K29" s="115"/>
      <c r="L29" s="114"/>
      <c r="M29" s="115"/>
      <c r="N29" s="65"/>
      <c r="O29" s="65"/>
      <c r="P29" s="116"/>
      <c r="Q29" s="117"/>
      <c r="R29" s="116"/>
      <c r="S29" s="117"/>
      <c r="T29" s="116"/>
      <c r="U29" s="117"/>
      <c r="V29" s="116"/>
      <c r="W29" s="117"/>
      <c r="X29" s="116"/>
      <c r="Y29" s="117"/>
      <c r="Z29" s="116"/>
      <c r="AA29" s="117"/>
      <c r="AB29" s="116"/>
      <c r="AC29" s="117"/>
      <c r="AD29" s="116"/>
      <c r="AE29" s="117"/>
      <c r="AF29" s="116"/>
      <c r="AG29" s="117"/>
      <c r="AH29" s="65"/>
      <c r="AI29" s="65"/>
      <c r="AJ29" s="65"/>
      <c r="AK29" s="71"/>
      <c r="AL29" s="65"/>
      <c r="AM29" s="65"/>
    </row>
    <row r="30" spans="1:39" ht="20.25" customHeight="1" x14ac:dyDescent="0.25">
      <c r="A30" s="65"/>
      <c r="B30" s="111" t="str">
        <f>VLOOKUP(B27,ESPECIFICACIONES[],1,FALSE)</f>
        <v xml:space="preserve">Epifrina ABD </v>
      </c>
      <c r="C30" s="112"/>
      <c r="D30" s="113"/>
      <c r="E30" s="65"/>
      <c r="F30" s="65"/>
      <c r="G30" s="65"/>
      <c r="H30" s="65"/>
      <c r="I30" s="65" t="s">
        <v>8</v>
      </c>
      <c r="J30" s="114"/>
      <c r="K30" s="115"/>
      <c r="L30" s="114"/>
      <c r="M30" s="115"/>
      <c r="N30" s="65"/>
      <c r="O30" s="65"/>
      <c r="P30" s="116"/>
      <c r="Q30" s="117"/>
      <c r="R30" s="116"/>
      <c r="S30" s="117"/>
      <c r="T30" s="116"/>
      <c r="U30" s="117"/>
      <c r="V30" s="116"/>
      <c r="W30" s="117"/>
      <c r="X30" s="116"/>
      <c r="Y30" s="117"/>
      <c r="Z30" s="116"/>
      <c r="AA30" s="117"/>
      <c r="AB30" s="116"/>
      <c r="AC30" s="117"/>
      <c r="AD30" s="116"/>
      <c r="AE30" s="117"/>
      <c r="AF30" s="116"/>
      <c r="AG30" s="117"/>
      <c r="AH30" s="65"/>
      <c r="AI30" s="65"/>
      <c r="AJ30" s="65"/>
      <c r="AK30" s="71"/>
      <c r="AL30" s="65"/>
      <c r="AM30" s="65"/>
    </row>
    <row r="31" spans="1:39" ht="20.25" customHeight="1" x14ac:dyDescent="0.25">
      <c r="A31" s="65"/>
      <c r="B31" s="111" t="str">
        <f>VLOOKUP(B28,ESPECIFICACIONES[],1,FALSE)</f>
        <v xml:space="preserve">Epifrina ABD </v>
      </c>
      <c r="C31" s="112"/>
      <c r="D31" s="113"/>
      <c r="E31" s="65"/>
      <c r="F31" s="65"/>
      <c r="G31" s="65"/>
      <c r="H31" s="65"/>
      <c r="I31" s="65" t="s">
        <v>8</v>
      </c>
      <c r="J31" s="114"/>
      <c r="K31" s="115"/>
      <c r="L31" s="114"/>
      <c r="M31" s="115"/>
      <c r="N31" s="65"/>
      <c r="O31" s="65"/>
      <c r="P31" s="116"/>
      <c r="Q31" s="117"/>
      <c r="R31" s="116"/>
      <c r="S31" s="117"/>
      <c r="T31" s="116"/>
      <c r="U31" s="117"/>
      <c r="V31" s="116"/>
      <c r="W31" s="117"/>
      <c r="X31" s="116"/>
      <c r="Y31" s="117"/>
      <c r="Z31" s="116"/>
      <c r="AA31" s="117"/>
      <c r="AB31" s="116"/>
      <c r="AC31" s="117"/>
      <c r="AD31" s="116"/>
      <c r="AE31" s="117"/>
      <c r="AF31" s="116"/>
      <c r="AG31" s="117"/>
      <c r="AH31" s="65"/>
      <c r="AI31" s="65"/>
      <c r="AJ31" s="65"/>
      <c r="AK31" s="71"/>
      <c r="AL31" s="65"/>
      <c r="AM31" s="65"/>
    </row>
    <row r="32" spans="1:39" ht="20.25" customHeight="1" x14ac:dyDescent="0.25">
      <c r="A32" s="65"/>
      <c r="B32" s="111" t="str">
        <f>VLOOKUP(B29,ESPECIFICACIONES[],1,FALSE)</f>
        <v xml:space="preserve">Epifrina ABD </v>
      </c>
      <c r="C32" s="112"/>
      <c r="D32" s="113"/>
      <c r="E32" s="65"/>
      <c r="F32" s="65"/>
      <c r="G32" s="65"/>
      <c r="H32" s="65"/>
      <c r="I32" s="65" t="s">
        <v>8</v>
      </c>
      <c r="J32" s="114"/>
      <c r="K32" s="115"/>
      <c r="L32" s="114"/>
      <c r="M32" s="115"/>
      <c r="N32" s="65"/>
      <c r="O32" s="65"/>
      <c r="P32" s="116"/>
      <c r="Q32" s="117"/>
      <c r="R32" s="116"/>
      <c r="S32" s="117"/>
      <c r="T32" s="116"/>
      <c r="U32" s="117"/>
      <c r="V32" s="116"/>
      <c r="W32" s="117"/>
      <c r="X32" s="116"/>
      <c r="Y32" s="117"/>
      <c r="Z32" s="116"/>
      <c r="AA32" s="117"/>
      <c r="AB32" s="116"/>
      <c r="AC32" s="117"/>
      <c r="AD32" s="116"/>
      <c r="AE32" s="117"/>
      <c r="AF32" s="116"/>
      <c r="AG32" s="117"/>
      <c r="AH32" s="65"/>
      <c r="AI32" s="65"/>
      <c r="AJ32" s="65"/>
      <c r="AK32" s="71"/>
      <c r="AL32" s="65"/>
      <c r="AM32" s="65"/>
    </row>
    <row r="33" spans="1:39" ht="20.25" customHeight="1" x14ac:dyDescent="0.25">
      <c r="A33" s="65"/>
      <c r="B33" s="111" t="str">
        <f>VLOOKUP(B30,ESPECIFICACIONES[],1,FALSE)</f>
        <v xml:space="preserve">Epifrina ABD </v>
      </c>
      <c r="C33" s="112"/>
      <c r="D33" s="113"/>
      <c r="E33" s="65"/>
      <c r="F33" s="65"/>
      <c r="G33" s="65"/>
      <c r="H33" s="65"/>
      <c r="I33" s="65" t="s">
        <v>8</v>
      </c>
      <c r="J33" s="114"/>
      <c r="K33" s="115"/>
      <c r="L33" s="114"/>
      <c r="M33" s="115"/>
      <c r="N33" s="65"/>
      <c r="O33" s="65"/>
      <c r="P33" s="116"/>
      <c r="Q33" s="117"/>
      <c r="R33" s="116"/>
      <c r="S33" s="117"/>
      <c r="T33" s="116"/>
      <c r="U33" s="117"/>
      <c r="V33" s="116"/>
      <c r="W33" s="117"/>
      <c r="X33" s="116"/>
      <c r="Y33" s="117"/>
      <c r="Z33" s="116"/>
      <c r="AA33" s="117"/>
      <c r="AB33" s="116"/>
      <c r="AC33" s="117"/>
      <c r="AD33" s="116"/>
      <c r="AE33" s="117"/>
      <c r="AF33" s="116"/>
      <c r="AG33" s="117"/>
      <c r="AH33" s="65"/>
      <c r="AI33" s="65"/>
      <c r="AJ33" s="65"/>
      <c r="AK33" s="71"/>
      <c r="AL33" s="65"/>
      <c r="AM33" s="65"/>
    </row>
    <row r="34" spans="1:39" ht="20.25" customHeight="1" x14ac:dyDescent="0.25">
      <c r="A34" s="65"/>
      <c r="B34" s="111" t="str">
        <f>VLOOKUP(B31,ESPECIFICACIONES[],1,FALSE)</f>
        <v xml:space="preserve">Epifrina ABD </v>
      </c>
      <c r="C34" s="112"/>
      <c r="D34" s="113"/>
      <c r="E34" s="65"/>
      <c r="F34" s="65"/>
      <c r="G34" s="65"/>
      <c r="H34" s="65"/>
      <c r="I34" s="65" t="s">
        <v>8</v>
      </c>
      <c r="J34" s="114"/>
      <c r="K34" s="115"/>
      <c r="L34" s="114"/>
      <c r="M34" s="115"/>
      <c r="N34" s="65"/>
      <c r="O34" s="65"/>
      <c r="P34" s="116"/>
      <c r="Q34" s="117"/>
      <c r="R34" s="116"/>
      <c r="S34" s="117"/>
      <c r="T34" s="116"/>
      <c r="U34" s="117"/>
      <c r="V34" s="116"/>
      <c r="W34" s="117"/>
      <c r="X34" s="116"/>
      <c r="Y34" s="117"/>
      <c r="Z34" s="116"/>
      <c r="AA34" s="117"/>
      <c r="AB34" s="116"/>
      <c r="AC34" s="117"/>
      <c r="AD34" s="116"/>
      <c r="AE34" s="117"/>
      <c r="AF34" s="116"/>
      <c r="AG34" s="117"/>
      <c r="AH34" s="65"/>
      <c r="AI34" s="65"/>
      <c r="AJ34" s="65"/>
      <c r="AK34" s="71"/>
      <c r="AL34" s="65"/>
      <c r="AM34" s="65"/>
    </row>
    <row r="35" spans="1:39" ht="20.25" customHeight="1" x14ac:dyDescent="0.25">
      <c r="A35" s="65"/>
      <c r="B35" s="111" t="str">
        <f>VLOOKUP(B32,ESPECIFICACIONES[],1,FALSE)</f>
        <v xml:space="preserve">Epifrina ABD </v>
      </c>
      <c r="C35" s="112"/>
      <c r="D35" s="113"/>
      <c r="E35" s="65"/>
      <c r="F35" s="65"/>
      <c r="G35" s="65"/>
      <c r="H35" s="65"/>
      <c r="I35" s="65" t="s">
        <v>8</v>
      </c>
      <c r="J35" s="114"/>
      <c r="K35" s="115"/>
      <c r="L35" s="114"/>
      <c r="M35" s="115"/>
      <c r="N35" s="65"/>
      <c r="O35" s="65"/>
      <c r="P35" s="116"/>
      <c r="Q35" s="117"/>
      <c r="R35" s="116"/>
      <c r="S35" s="117"/>
      <c r="T35" s="116"/>
      <c r="U35" s="117"/>
      <c r="V35" s="116"/>
      <c r="W35" s="117"/>
      <c r="X35" s="116"/>
      <c r="Y35" s="117"/>
      <c r="Z35" s="116"/>
      <c r="AA35" s="117"/>
      <c r="AB35" s="116"/>
      <c r="AC35" s="117"/>
      <c r="AD35" s="116"/>
      <c r="AE35" s="117"/>
      <c r="AF35" s="116"/>
      <c r="AG35" s="117"/>
      <c r="AH35" s="65"/>
      <c r="AI35" s="65"/>
      <c r="AJ35" s="65"/>
      <c r="AK35" s="71"/>
      <c r="AL35" s="65"/>
      <c r="AM35" s="65"/>
    </row>
    <row r="36" spans="1:39" ht="20.25" customHeight="1" x14ac:dyDescent="0.25">
      <c r="A36" s="65"/>
      <c r="B36" s="111" t="str">
        <f>VLOOKUP(B33,ESPECIFICACIONES[],1,FALSE)</f>
        <v xml:space="preserve">Epifrina ABD </v>
      </c>
      <c r="C36" s="112"/>
      <c r="D36" s="113"/>
      <c r="E36" s="65"/>
      <c r="F36" s="65"/>
      <c r="G36" s="65"/>
      <c r="H36" s="65"/>
      <c r="I36" s="65" t="s">
        <v>8</v>
      </c>
      <c r="J36" s="114"/>
      <c r="K36" s="115"/>
      <c r="L36" s="114"/>
      <c r="M36" s="115"/>
      <c r="N36" s="65"/>
      <c r="O36" s="65"/>
      <c r="P36" s="116"/>
      <c r="Q36" s="117"/>
      <c r="R36" s="116"/>
      <c r="S36" s="117"/>
      <c r="T36" s="116"/>
      <c r="U36" s="117"/>
      <c r="V36" s="116"/>
      <c r="W36" s="117"/>
      <c r="X36" s="116"/>
      <c r="Y36" s="117"/>
      <c r="Z36" s="116"/>
      <c r="AA36" s="117"/>
      <c r="AB36" s="116"/>
      <c r="AC36" s="117"/>
      <c r="AD36" s="116"/>
      <c r="AE36" s="117"/>
      <c r="AF36" s="116"/>
      <c r="AG36" s="117"/>
      <c r="AH36" s="65"/>
      <c r="AI36" s="65"/>
      <c r="AJ36" s="65"/>
      <c r="AK36" s="71"/>
      <c r="AL36" s="65"/>
      <c r="AM36" s="65"/>
    </row>
    <row r="37" spans="1:39" ht="20.25" customHeight="1" x14ac:dyDescent="0.25">
      <c r="A37" s="65"/>
      <c r="B37" s="111" t="str">
        <f>VLOOKUP(B34,ESPECIFICACIONES[],1,FALSE)</f>
        <v xml:space="preserve">Epifrina ABD </v>
      </c>
      <c r="C37" s="112"/>
      <c r="D37" s="113"/>
      <c r="E37" s="65"/>
      <c r="F37" s="65"/>
      <c r="G37" s="65"/>
      <c r="H37" s="65"/>
      <c r="I37" s="65" t="s">
        <v>8</v>
      </c>
      <c r="J37" s="114"/>
      <c r="K37" s="115"/>
      <c r="L37" s="114"/>
      <c r="M37" s="115"/>
      <c r="N37" s="65"/>
      <c r="O37" s="65"/>
      <c r="P37" s="116"/>
      <c r="Q37" s="117"/>
      <c r="R37" s="116"/>
      <c r="S37" s="117"/>
      <c r="T37" s="116"/>
      <c r="U37" s="117"/>
      <c r="V37" s="116"/>
      <c r="W37" s="117"/>
      <c r="X37" s="116"/>
      <c r="Y37" s="117"/>
      <c r="Z37" s="116"/>
      <c r="AA37" s="117"/>
      <c r="AB37" s="116"/>
      <c r="AC37" s="117"/>
      <c r="AD37" s="116"/>
      <c r="AE37" s="117"/>
      <c r="AF37" s="116"/>
      <c r="AG37" s="117"/>
      <c r="AH37" s="65"/>
      <c r="AI37" s="65"/>
      <c r="AJ37" s="65"/>
      <c r="AK37" s="71"/>
      <c r="AL37" s="65"/>
      <c r="AM37" s="65"/>
    </row>
    <row r="38" spans="1:39" ht="20.25" customHeight="1" x14ac:dyDescent="0.25">
      <c r="A38" s="65"/>
      <c r="B38" s="111" t="str">
        <f>VLOOKUP(B35,ESPECIFICACIONES[],1,FALSE)</f>
        <v xml:space="preserve">Epifrina ABD </v>
      </c>
      <c r="C38" s="112"/>
      <c r="D38" s="113"/>
      <c r="E38" s="65"/>
      <c r="F38" s="65"/>
      <c r="G38" s="65"/>
      <c r="H38" s="65"/>
      <c r="I38" s="65" t="s">
        <v>8</v>
      </c>
      <c r="J38" s="114"/>
      <c r="K38" s="115"/>
      <c r="L38" s="114"/>
      <c r="M38" s="115"/>
      <c r="N38" s="65"/>
      <c r="O38" s="65"/>
      <c r="P38" s="116"/>
      <c r="Q38" s="117"/>
      <c r="R38" s="116"/>
      <c r="S38" s="117"/>
      <c r="T38" s="116"/>
      <c r="U38" s="117"/>
      <c r="V38" s="116"/>
      <c r="W38" s="117"/>
      <c r="X38" s="116"/>
      <c r="Y38" s="117"/>
      <c r="Z38" s="116"/>
      <c r="AA38" s="117"/>
      <c r="AB38" s="116"/>
      <c r="AC38" s="117"/>
      <c r="AD38" s="116"/>
      <c r="AE38" s="117"/>
      <c r="AF38" s="116"/>
      <c r="AG38" s="117"/>
      <c r="AH38" s="65"/>
      <c r="AI38" s="65"/>
      <c r="AJ38" s="65"/>
      <c r="AK38" s="71"/>
      <c r="AL38" s="65"/>
      <c r="AM38" s="65"/>
    </row>
    <row r="39" spans="1:39" ht="20.25" customHeight="1" x14ac:dyDescent="0.25">
      <c r="A39" s="65"/>
      <c r="B39" s="111" t="str">
        <f>VLOOKUP(B36,ESPECIFICACIONES[],1,FALSE)</f>
        <v xml:space="preserve">Epifrina ABD </v>
      </c>
      <c r="C39" s="112"/>
      <c r="D39" s="113"/>
      <c r="E39" s="65"/>
      <c r="F39" s="65"/>
      <c r="G39" s="65"/>
      <c r="H39" s="65"/>
      <c r="I39" s="65" t="s">
        <v>8</v>
      </c>
      <c r="J39" s="114"/>
      <c r="K39" s="115"/>
      <c r="L39" s="114"/>
      <c r="M39" s="115"/>
      <c r="N39" s="65"/>
      <c r="O39" s="65"/>
      <c r="P39" s="116"/>
      <c r="Q39" s="117"/>
      <c r="R39" s="116"/>
      <c r="S39" s="117"/>
      <c r="T39" s="116"/>
      <c r="U39" s="117"/>
      <c r="V39" s="116"/>
      <c r="W39" s="117"/>
      <c r="X39" s="116"/>
      <c r="Y39" s="117"/>
      <c r="Z39" s="116"/>
      <c r="AA39" s="117"/>
      <c r="AB39" s="116"/>
      <c r="AC39" s="117"/>
      <c r="AD39" s="116"/>
      <c r="AE39" s="117"/>
      <c r="AF39" s="116"/>
      <c r="AG39" s="117"/>
      <c r="AH39" s="65"/>
      <c r="AI39" s="65"/>
      <c r="AJ39" s="65"/>
      <c r="AK39" s="71"/>
      <c r="AL39" s="65"/>
      <c r="AM39" s="65"/>
    </row>
    <row r="40" spans="1:39" ht="20.25" customHeight="1" x14ac:dyDescent="0.25">
      <c r="A40" s="65"/>
      <c r="B40" s="111" t="str">
        <f>VLOOKUP(B37,ESPECIFICACIONES[],1,FALSE)</f>
        <v xml:space="preserve">Epifrina ABD </v>
      </c>
      <c r="C40" s="112"/>
      <c r="D40" s="113"/>
      <c r="E40" s="65"/>
      <c r="F40" s="65"/>
      <c r="G40" s="65"/>
      <c r="H40" s="65"/>
      <c r="I40" s="65" t="s">
        <v>8</v>
      </c>
      <c r="J40" s="114"/>
      <c r="K40" s="115"/>
      <c r="L40" s="114"/>
      <c r="M40" s="115"/>
      <c r="N40" s="65"/>
      <c r="O40" s="65"/>
      <c r="P40" s="116"/>
      <c r="Q40" s="117"/>
      <c r="R40" s="116"/>
      <c r="S40" s="117"/>
      <c r="T40" s="116"/>
      <c r="U40" s="117"/>
      <c r="V40" s="116"/>
      <c r="W40" s="117"/>
      <c r="X40" s="116"/>
      <c r="Y40" s="117"/>
      <c r="Z40" s="116"/>
      <c r="AA40" s="117"/>
      <c r="AB40" s="116"/>
      <c r="AC40" s="117"/>
      <c r="AD40" s="116"/>
      <c r="AE40" s="117"/>
      <c r="AF40" s="116"/>
      <c r="AG40" s="117"/>
      <c r="AH40" s="65"/>
      <c r="AI40" s="65"/>
      <c r="AJ40" s="65"/>
      <c r="AK40" s="71"/>
      <c r="AL40" s="65"/>
      <c r="AM40" s="65"/>
    </row>
    <row r="41" spans="1:39" ht="20.25" customHeight="1" x14ac:dyDescent="0.25">
      <c r="A41" s="65"/>
      <c r="B41" s="111" t="str">
        <f>VLOOKUP(B38,ESPECIFICACIONES[],1,FALSE)</f>
        <v xml:space="preserve">Epifrina ABD </v>
      </c>
      <c r="C41" s="112"/>
      <c r="D41" s="113"/>
      <c r="E41" s="65"/>
      <c r="F41" s="65"/>
      <c r="G41" s="65"/>
      <c r="H41" s="65"/>
      <c r="I41" s="65" t="s">
        <v>8</v>
      </c>
      <c r="J41" s="114"/>
      <c r="K41" s="115"/>
      <c r="L41" s="114"/>
      <c r="M41" s="115"/>
      <c r="N41" s="65"/>
      <c r="O41" s="65"/>
      <c r="P41" s="116"/>
      <c r="Q41" s="117"/>
      <c r="R41" s="116"/>
      <c r="S41" s="117"/>
      <c r="T41" s="116"/>
      <c r="U41" s="117"/>
      <c r="V41" s="116"/>
      <c r="W41" s="117"/>
      <c r="X41" s="116"/>
      <c r="Y41" s="117"/>
      <c r="Z41" s="116"/>
      <c r="AA41" s="117"/>
      <c r="AB41" s="116"/>
      <c r="AC41" s="117"/>
      <c r="AD41" s="116"/>
      <c r="AE41" s="117"/>
      <c r="AF41" s="116"/>
      <c r="AG41" s="117"/>
      <c r="AH41" s="65"/>
      <c r="AI41" s="65"/>
      <c r="AJ41" s="65"/>
      <c r="AK41" s="71"/>
      <c r="AL41" s="65"/>
      <c r="AM41" s="65"/>
    </row>
    <row r="42" spans="1:39" ht="20.25" customHeight="1" x14ac:dyDescent="0.25">
      <c r="A42" s="65"/>
      <c r="B42" s="111" t="str">
        <f>VLOOKUP(B39,ESPECIFICACIONES[],1,FALSE)</f>
        <v xml:space="preserve">Epifrina ABD </v>
      </c>
      <c r="C42" s="112"/>
      <c r="D42" s="113"/>
      <c r="E42" s="65"/>
      <c r="F42" s="65"/>
      <c r="G42" s="65"/>
      <c r="H42" s="65"/>
      <c r="I42" s="65" t="s">
        <v>8</v>
      </c>
      <c r="J42" s="114"/>
      <c r="K42" s="115"/>
      <c r="L42" s="114"/>
      <c r="M42" s="115"/>
      <c r="N42" s="65"/>
      <c r="O42" s="65"/>
      <c r="P42" s="116"/>
      <c r="Q42" s="117"/>
      <c r="R42" s="116"/>
      <c r="S42" s="117"/>
      <c r="T42" s="116"/>
      <c r="U42" s="117"/>
      <c r="V42" s="116"/>
      <c r="W42" s="117"/>
      <c r="X42" s="116"/>
      <c r="Y42" s="117"/>
      <c r="Z42" s="116"/>
      <c r="AA42" s="117"/>
      <c r="AB42" s="116"/>
      <c r="AC42" s="117"/>
      <c r="AD42" s="116"/>
      <c r="AE42" s="117"/>
      <c r="AF42" s="116"/>
      <c r="AG42" s="117"/>
      <c r="AH42" s="65"/>
      <c r="AI42" s="65"/>
      <c r="AJ42" s="65"/>
      <c r="AK42" s="71"/>
      <c r="AL42" s="65"/>
      <c r="AM42" s="65"/>
    </row>
    <row r="43" spans="1:39" ht="20.25" customHeight="1" x14ac:dyDescent="0.25">
      <c r="A43" s="65"/>
      <c r="B43" s="111" t="str">
        <f>VLOOKUP(B40,ESPECIFICACIONES[],1,FALSE)</f>
        <v xml:space="preserve">Epifrina ABD </v>
      </c>
      <c r="C43" s="112"/>
      <c r="D43" s="113"/>
      <c r="E43" s="65"/>
      <c r="F43" s="65"/>
      <c r="G43" s="65"/>
      <c r="H43" s="65"/>
      <c r="I43" s="65" t="s">
        <v>8</v>
      </c>
      <c r="J43" s="114"/>
      <c r="K43" s="115"/>
      <c r="L43" s="114"/>
      <c r="M43" s="115"/>
      <c r="N43" s="65"/>
      <c r="O43" s="65"/>
      <c r="P43" s="116"/>
      <c r="Q43" s="117"/>
      <c r="R43" s="116"/>
      <c r="S43" s="117"/>
      <c r="T43" s="116"/>
      <c r="U43" s="117"/>
      <c r="V43" s="116"/>
      <c r="W43" s="117"/>
      <c r="X43" s="116"/>
      <c r="Y43" s="117"/>
      <c r="Z43" s="116"/>
      <c r="AA43" s="117"/>
      <c r="AB43" s="116"/>
      <c r="AC43" s="117"/>
      <c r="AD43" s="116"/>
      <c r="AE43" s="117"/>
      <c r="AF43" s="116"/>
      <c r="AG43" s="117"/>
      <c r="AH43" s="65"/>
      <c r="AI43" s="65"/>
      <c r="AJ43" s="65"/>
      <c r="AK43" s="71"/>
      <c r="AL43" s="65"/>
      <c r="AM43" s="65"/>
    </row>
    <row r="44" spans="1:39" ht="20.25" customHeight="1" x14ac:dyDescent="0.25">
      <c r="A44" s="65"/>
      <c r="B44" s="111" t="str">
        <f>VLOOKUP(B41,ESPECIFICACIONES[],1,FALSE)</f>
        <v xml:space="preserve">Epifrina ABD </v>
      </c>
      <c r="C44" s="112"/>
      <c r="D44" s="113"/>
      <c r="E44" s="65"/>
      <c r="F44" s="65"/>
      <c r="G44" s="65"/>
      <c r="H44" s="65"/>
      <c r="I44" s="65" t="s">
        <v>8</v>
      </c>
      <c r="J44" s="114"/>
      <c r="K44" s="115"/>
      <c r="L44" s="114"/>
      <c r="M44" s="115"/>
      <c r="N44" s="65"/>
      <c r="O44" s="65"/>
      <c r="P44" s="116"/>
      <c r="Q44" s="117"/>
      <c r="R44" s="116"/>
      <c r="S44" s="117"/>
      <c r="T44" s="116"/>
      <c r="U44" s="117"/>
      <c r="V44" s="116"/>
      <c r="W44" s="117"/>
      <c r="X44" s="116"/>
      <c r="Y44" s="117"/>
      <c r="Z44" s="116"/>
      <c r="AA44" s="117"/>
      <c r="AB44" s="116"/>
      <c r="AC44" s="117"/>
      <c r="AD44" s="116"/>
      <c r="AE44" s="117"/>
      <c r="AF44" s="116"/>
      <c r="AG44" s="117"/>
      <c r="AH44" s="65"/>
      <c r="AI44" s="65"/>
      <c r="AJ44" s="65"/>
      <c r="AK44" s="71"/>
      <c r="AL44" s="65"/>
      <c r="AM44" s="65"/>
    </row>
    <row r="45" spans="1:39" ht="20.25" customHeight="1" x14ac:dyDescent="0.25">
      <c r="A45" s="65"/>
      <c r="B45" s="111" t="str">
        <f>VLOOKUP(B42,ESPECIFICACIONES[],1,FALSE)</f>
        <v xml:space="preserve">Epifrina ABD </v>
      </c>
      <c r="C45" s="112"/>
      <c r="D45" s="113"/>
      <c r="E45" s="65"/>
      <c r="F45" s="65"/>
      <c r="G45" s="65"/>
      <c r="H45" s="65"/>
      <c r="I45" s="65" t="s">
        <v>8</v>
      </c>
      <c r="J45" s="114"/>
      <c r="K45" s="115"/>
      <c r="L45" s="114"/>
      <c r="M45" s="115"/>
      <c r="N45" s="65"/>
      <c r="O45" s="65"/>
      <c r="P45" s="116"/>
      <c r="Q45" s="117"/>
      <c r="R45" s="116"/>
      <c r="S45" s="117"/>
      <c r="T45" s="116"/>
      <c r="U45" s="117"/>
      <c r="V45" s="116"/>
      <c r="W45" s="117"/>
      <c r="X45" s="116"/>
      <c r="Y45" s="117"/>
      <c r="Z45" s="116"/>
      <c r="AA45" s="117"/>
      <c r="AB45" s="116"/>
      <c r="AC45" s="117"/>
      <c r="AD45" s="116"/>
      <c r="AE45" s="117"/>
      <c r="AF45" s="116"/>
      <c r="AG45" s="117"/>
      <c r="AH45" s="65"/>
      <c r="AI45" s="65"/>
      <c r="AJ45" s="65"/>
      <c r="AK45" s="71"/>
      <c r="AL45" s="65"/>
      <c r="AM45" s="65"/>
    </row>
    <row r="46" spans="1:39" ht="20.25" customHeight="1" x14ac:dyDescent="0.25">
      <c r="A46" s="65"/>
      <c r="B46" s="111" t="str">
        <f>VLOOKUP(B43,ESPECIFICACIONES[],1,FALSE)</f>
        <v xml:space="preserve">Epifrina ABD </v>
      </c>
      <c r="C46" s="112"/>
      <c r="D46" s="113"/>
      <c r="E46" s="65"/>
      <c r="F46" s="65"/>
      <c r="G46" s="65"/>
      <c r="H46" s="65"/>
      <c r="I46" s="65" t="s">
        <v>8</v>
      </c>
      <c r="J46" s="114"/>
      <c r="K46" s="115"/>
      <c r="L46" s="114"/>
      <c r="M46" s="115"/>
      <c r="N46" s="65"/>
      <c r="O46" s="65"/>
      <c r="P46" s="116"/>
      <c r="Q46" s="117"/>
      <c r="R46" s="116"/>
      <c r="S46" s="117"/>
      <c r="T46" s="116"/>
      <c r="U46" s="117"/>
      <c r="V46" s="116"/>
      <c r="W46" s="117"/>
      <c r="X46" s="116"/>
      <c r="Y46" s="117"/>
      <c r="Z46" s="116"/>
      <c r="AA46" s="117"/>
      <c r="AB46" s="116"/>
      <c r="AC46" s="117"/>
      <c r="AD46" s="116"/>
      <c r="AE46" s="117"/>
      <c r="AF46" s="116"/>
      <c r="AG46" s="117"/>
      <c r="AH46" s="65"/>
      <c r="AI46" s="65"/>
      <c r="AJ46" s="65"/>
      <c r="AK46" s="71"/>
      <c r="AL46" s="65"/>
      <c r="AM46" s="65"/>
    </row>
    <row r="47" spans="1:39" ht="20.25" customHeight="1" x14ac:dyDescent="0.25">
      <c r="A47" s="65"/>
      <c r="B47" s="111" t="str">
        <f>VLOOKUP(B44,ESPECIFICACIONES[],1,FALSE)</f>
        <v xml:space="preserve">Epifrina ABD </v>
      </c>
      <c r="C47" s="112"/>
      <c r="D47" s="113"/>
      <c r="E47" s="65"/>
      <c r="F47" s="65"/>
      <c r="G47" s="65"/>
      <c r="H47" s="65"/>
      <c r="I47" s="65" t="s">
        <v>8</v>
      </c>
      <c r="J47" s="114"/>
      <c r="K47" s="115"/>
      <c r="L47" s="114"/>
      <c r="M47" s="115"/>
      <c r="N47" s="65"/>
      <c r="O47" s="65"/>
      <c r="P47" s="116"/>
      <c r="Q47" s="117"/>
      <c r="R47" s="116"/>
      <c r="S47" s="117"/>
      <c r="T47" s="116"/>
      <c r="U47" s="117"/>
      <c r="V47" s="116"/>
      <c r="W47" s="117"/>
      <c r="X47" s="116"/>
      <c r="Y47" s="117"/>
      <c r="Z47" s="116"/>
      <c r="AA47" s="117"/>
      <c r="AB47" s="116"/>
      <c r="AC47" s="117"/>
      <c r="AD47" s="116"/>
      <c r="AE47" s="117"/>
      <c r="AF47" s="116"/>
      <c r="AG47" s="117"/>
      <c r="AH47" s="65"/>
      <c r="AI47" s="65"/>
      <c r="AJ47" s="65"/>
      <c r="AK47" s="71"/>
      <c r="AL47" s="65"/>
      <c r="AM47" s="65"/>
    </row>
    <row r="48" spans="1:39" ht="20.25" customHeight="1" x14ac:dyDescent="0.25">
      <c r="A48" s="65"/>
      <c r="B48" s="111" t="str">
        <f>VLOOKUP(B45,ESPECIFICACIONES[],1,FALSE)</f>
        <v xml:space="preserve">Epifrina ABD </v>
      </c>
      <c r="C48" s="112"/>
      <c r="D48" s="113"/>
      <c r="E48" s="65"/>
      <c r="F48" s="65"/>
      <c r="G48" s="65"/>
      <c r="H48" s="65"/>
      <c r="I48" s="65" t="s">
        <v>8</v>
      </c>
      <c r="J48" s="114"/>
      <c r="K48" s="115"/>
      <c r="L48" s="114"/>
      <c r="M48" s="115"/>
      <c r="N48" s="65"/>
      <c r="O48" s="65"/>
      <c r="P48" s="116"/>
      <c r="Q48" s="117"/>
      <c r="R48" s="116"/>
      <c r="S48" s="117"/>
      <c r="T48" s="116"/>
      <c r="U48" s="117"/>
      <c r="V48" s="116"/>
      <c r="W48" s="117"/>
      <c r="X48" s="116"/>
      <c r="Y48" s="117"/>
      <c r="Z48" s="116"/>
      <c r="AA48" s="117"/>
      <c r="AB48" s="116"/>
      <c r="AC48" s="117"/>
      <c r="AD48" s="116"/>
      <c r="AE48" s="117"/>
      <c r="AF48" s="116"/>
      <c r="AG48" s="117"/>
      <c r="AH48" s="65"/>
      <c r="AI48" s="65"/>
      <c r="AJ48" s="65"/>
      <c r="AK48" s="71"/>
      <c r="AL48" s="65"/>
      <c r="AM48" s="65"/>
    </row>
    <row r="49" spans="1:39" ht="20.25" customHeight="1" x14ac:dyDescent="0.25">
      <c r="A49" s="65"/>
      <c r="B49" s="111" t="str">
        <f>VLOOKUP(B46,ESPECIFICACIONES[],1,FALSE)</f>
        <v xml:space="preserve">Epifrina ABD </v>
      </c>
      <c r="C49" s="112"/>
      <c r="D49" s="113"/>
      <c r="E49" s="65"/>
      <c r="F49" s="65"/>
      <c r="G49" s="65"/>
      <c r="H49" s="65"/>
      <c r="I49" s="65" t="s">
        <v>8</v>
      </c>
      <c r="J49" s="114"/>
      <c r="K49" s="115"/>
      <c r="L49" s="114"/>
      <c r="M49" s="115"/>
      <c r="N49" s="65"/>
      <c r="O49" s="65"/>
      <c r="P49" s="116"/>
      <c r="Q49" s="117"/>
      <c r="R49" s="116"/>
      <c r="S49" s="117"/>
      <c r="T49" s="116"/>
      <c r="U49" s="117"/>
      <c r="V49" s="116"/>
      <c r="W49" s="117"/>
      <c r="X49" s="116"/>
      <c r="Y49" s="117"/>
      <c r="Z49" s="116"/>
      <c r="AA49" s="117"/>
      <c r="AB49" s="116"/>
      <c r="AC49" s="117"/>
      <c r="AD49" s="116"/>
      <c r="AE49" s="117"/>
      <c r="AF49" s="116"/>
      <c r="AG49" s="117"/>
      <c r="AH49" s="65"/>
      <c r="AI49" s="65"/>
      <c r="AJ49" s="65"/>
      <c r="AK49" s="71"/>
      <c r="AL49" s="65"/>
      <c r="AM49" s="65"/>
    </row>
  </sheetData>
  <mergeCells count="568">
    <mergeCell ref="V49:W49"/>
    <mergeCell ref="X49:Y49"/>
    <mergeCell ref="Z49:AA49"/>
    <mergeCell ref="AB49:AC49"/>
    <mergeCell ref="AD49:AE49"/>
    <mergeCell ref="AF49:AG49"/>
    <mergeCell ref="B49:D49"/>
    <mergeCell ref="J49:K49"/>
    <mergeCell ref="L49:M49"/>
    <mergeCell ref="P49:Q49"/>
    <mergeCell ref="R49:S49"/>
    <mergeCell ref="T49:U49"/>
    <mergeCell ref="V48:W48"/>
    <mergeCell ref="X48:Y48"/>
    <mergeCell ref="Z48:AA48"/>
    <mergeCell ref="AB48:AC48"/>
    <mergeCell ref="AD48:AE48"/>
    <mergeCell ref="AF48:AG48"/>
    <mergeCell ref="B48:D48"/>
    <mergeCell ref="J48:K48"/>
    <mergeCell ref="L48:M48"/>
    <mergeCell ref="P48:Q48"/>
    <mergeCell ref="R48:S48"/>
    <mergeCell ref="T48:U48"/>
    <mergeCell ref="V47:W47"/>
    <mergeCell ref="X47:Y47"/>
    <mergeCell ref="Z47:AA47"/>
    <mergeCell ref="AB47:AC47"/>
    <mergeCell ref="AD47:AE47"/>
    <mergeCell ref="AF47:AG47"/>
    <mergeCell ref="B47:D47"/>
    <mergeCell ref="J47:K47"/>
    <mergeCell ref="L47:M47"/>
    <mergeCell ref="P47:Q47"/>
    <mergeCell ref="R47:S47"/>
    <mergeCell ref="T47:U47"/>
    <mergeCell ref="V46:W46"/>
    <mergeCell ref="X46:Y46"/>
    <mergeCell ref="Z46:AA46"/>
    <mergeCell ref="AB46:AC46"/>
    <mergeCell ref="AD46:AE46"/>
    <mergeCell ref="AF46:AG46"/>
    <mergeCell ref="B46:D46"/>
    <mergeCell ref="J46:K46"/>
    <mergeCell ref="L46:M46"/>
    <mergeCell ref="P46:Q46"/>
    <mergeCell ref="R46:S46"/>
    <mergeCell ref="T46:U46"/>
    <mergeCell ref="V45:W45"/>
    <mergeCell ref="X45:Y45"/>
    <mergeCell ref="Z45:AA45"/>
    <mergeCell ref="AB45:AC45"/>
    <mergeCell ref="AD45:AE45"/>
    <mergeCell ref="AF45:AG45"/>
    <mergeCell ref="B45:D45"/>
    <mergeCell ref="J45:K45"/>
    <mergeCell ref="L45:M45"/>
    <mergeCell ref="P45:Q45"/>
    <mergeCell ref="R45:S45"/>
    <mergeCell ref="T45:U45"/>
    <mergeCell ref="V44:W44"/>
    <mergeCell ref="X44:Y44"/>
    <mergeCell ref="Z44:AA44"/>
    <mergeCell ref="AB44:AC44"/>
    <mergeCell ref="AD44:AE44"/>
    <mergeCell ref="AF44:AG44"/>
    <mergeCell ref="B44:D44"/>
    <mergeCell ref="J44:K44"/>
    <mergeCell ref="L44:M44"/>
    <mergeCell ref="P44:Q44"/>
    <mergeCell ref="R44:S44"/>
    <mergeCell ref="T44:U44"/>
    <mergeCell ref="V43:W43"/>
    <mergeCell ref="X43:Y43"/>
    <mergeCell ref="Z43:AA43"/>
    <mergeCell ref="AB43:AC43"/>
    <mergeCell ref="AD43:AE43"/>
    <mergeCell ref="AF43:AG43"/>
    <mergeCell ref="B43:D43"/>
    <mergeCell ref="J43:K43"/>
    <mergeCell ref="L43:M43"/>
    <mergeCell ref="P43:Q43"/>
    <mergeCell ref="R43:S43"/>
    <mergeCell ref="T43:U43"/>
    <mergeCell ref="V42:W42"/>
    <mergeCell ref="X42:Y42"/>
    <mergeCell ref="Z42:AA42"/>
    <mergeCell ref="AB42:AC42"/>
    <mergeCell ref="AD42:AE42"/>
    <mergeCell ref="AF42:AG42"/>
    <mergeCell ref="B42:D42"/>
    <mergeCell ref="J42:K42"/>
    <mergeCell ref="L42:M42"/>
    <mergeCell ref="P42:Q42"/>
    <mergeCell ref="R42:S42"/>
    <mergeCell ref="T42:U42"/>
    <mergeCell ref="V41:W41"/>
    <mergeCell ref="X41:Y41"/>
    <mergeCell ref="Z41:AA41"/>
    <mergeCell ref="AB41:AC41"/>
    <mergeCell ref="AD41:AE41"/>
    <mergeCell ref="AF41:AG41"/>
    <mergeCell ref="B41:D41"/>
    <mergeCell ref="J41:K41"/>
    <mergeCell ref="L41:M41"/>
    <mergeCell ref="P41:Q41"/>
    <mergeCell ref="R41:S41"/>
    <mergeCell ref="T41:U41"/>
    <mergeCell ref="V40:W40"/>
    <mergeCell ref="X40:Y40"/>
    <mergeCell ref="Z40:AA40"/>
    <mergeCell ref="AB40:AC40"/>
    <mergeCell ref="AD40:AE40"/>
    <mergeCell ref="AF40:AG40"/>
    <mergeCell ref="B40:D40"/>
    <mergeCell ref="J40:K40"/>
    <mergeCell ref="L40:M40"/>
    <mergeCell ref="P40:Q40"/>
    <mergeCell ref="R40:S40"/>
    <mergeCell ref="T40:U40"/>
    <mergeCell ref="V39:W39"/>
    <mergeCell ref="X39:Y39"/>
    <mergeCell ref="Z39:AA39"/>
    <mergeCell ref="AB39:AC39"/>
    <mergeCell ref="AD39:AE39"/>
    <mergeCell ref="AF39:AG39"/>
    <mergeCell ref="B39:D39"/>
    <mergeCell ref="J39:K39"/>
    <mergeCell ref="L39:M39"/>
    <mergeCell ref="P39:Q39"/>
    <mergeCell ref="R39:S39"/>
    <mergeCell ref="T39:U39"/>
    <mergeCell ref="V38:W38"/>
    <mergeCell ref="X38:Y38"/>
    <mergeCell ref="Z38:AA38"/>
    <mergeCell ref="AB38:AC38"/>
    <mergeCell ref="AD38:AE38"/>
    <mergeCell ref="AF38:AG38"/>
    <mergeCell ref="B38:D38"/>
    <mergeCell ref="J38:K38"/>
    <mergeCell ref="L38:M38"/>
    <mergeCell ref="P38:Q38"/>
    <mergeCell ref="R38:S38"/>
    <mergeCell ref="T38:U38"/>
    <mergeCell ref="V37:W37"/>
    <mergeCell ref="X37:Y37"/>
    <mergeCell ref="Z37:AA37"/>
    <mergeCell ref="AB37:AC37"/>
    <mergeCell ref="AD37:AE37"/>
    <mergeCell ref="AF37:AG37"/>
    <mergeCell ref="B37:D37"/>
    <mergeCell ref="J37:K37"/>
    <mergeCell ref="L37:M37"/>
    <mergeCell ref="P37:Q37"/>
    <mergeCell ref="R37:S37"/>
    <mergeCell ref="T37:U37"/>
    <mergeCell ref="V36:W36"/>
    <mergeCell ref="X36:Y36"/>
    <mergeCell ref="Z36:AA36"/>
    <mergeCell ref="AB36:AC36"/>
    <mergeCell ref="AD36:AE36"/>
    <mergeCell ref="AF36:AG36"/>
    <mergeCell ref="B36:D36"/>
    <mergeCell ref="J36:K36"/>
    <mergeCell ref="L36:M36"/>
    <mergeCell ref="P36:Q36"/>
    <mergeCell ref="R36:S36"/>
    <mergeCell ref="T36:U36"/>
    <mergeCell ref="V35:W35"/>
    <mergeCell ref="X35:Y35"/>
    <mergeCell ref="Z35:AA35"/>
    <mergeCell ref="AB35:AC35"/>
    <mergeCell ref="AD35:AE35"/>
    <mergeCell ref="AF35:AG35"/>
    <mergeCell ref="B35:D35"/>
    <mergeCell ref="J35:K35"/>
    <mergeCell ref="L35:M35"/>
    <mergeCell ref="P35:Q35"/>
    <mergeCell ref="R35:S35"/>
    <mergeCell ref="T35:U35"/>
    <mergeCell ref="V34:W34"/>
    <mergeCell ref="X34:Y34"/>
    <mergeCell ref="Z34:AA34"/>
    <mergeCell ref="AB34:AC34"/>
    <mergeCell ref="AD34:AE34"/>
    <mergeCell ref="AF34:AG34"/>
    <mergeCell ref="B34:D34"/>
    <mergeCell ref="J34:K34"/>
    <mergeCell ref="L34:M34"/>
    <mergeCell ref="P34:Q34"/>
    <mergeCell ref="R34:S34"/>
    <mergeCell ref="T34:U34"/>
    <mergeCell ref="V33:W33"/>
    <mergeCell ref="X33:Y33"/>
    <mergeCell ref="Z33:AA33"/>
    <mergeCell ref="AB33:AC33"/>
    <mergeCell ref="AD33:AE33"/>
    <mergeCell ref="AF33:AG33"/>
    <mergeCell ref="B33:D33"/>
    <mergeCell ref="J33:K33"/>
    <mergeCell ref="L33:M33"/>
    <mergeCell ref="P33:Q33"/>
    <mergeCell ref="R33:S33"/>
    <mergeCell ref="T33:U33"/>
    <mergeCell ref="V32:W32"/>
    <mergeCell ref="X32:Y32"/>
    <mergeCell ref="Z32:AA32"/>
    <mergeCell ref="AB32:AC32"/>
    <mergeCell ref="AD32:AE32"/>
    <mergeCell ref="AF32:AG32"/>
    <mergeCell ref="B32:D32"/>
    <mergeCell ref="J32:K32"/>
    <mergeCell ref="L32:M32"/>
    <mergeCell ref="P32:Q32"/>
    <mergeCell ref="R32:S32"/>
    <mergeCell ref="T32:U32"/>
    <mergeCell ref="V31:W31"/>
    <mergeCell ref="X31:Y31"/>
    <mergeCell ref="Z31:AA31"/>
    <mergeCell ref="AB31:AC31"/>
    <mergeCell ref="AD31:AE31"/>
    <mergeCell ref="AF31:AG31"/>
    <mergeCell ref="B31:D31"/>
    <mergeCell ref="J31:K31"/>
    <mergeCell ref="L31:M31"/>
    <mergeCell ref="P31:Q31"/>
    <mergeCell ref="R31:S31"/>
    <mergeCell ref="T31:U31"/>
    <mergeCell ref="V30:W30"/>
    <mergeCell ref="X30:Y30"/>
    <mergeCell ref="Z30:AA30"/>
    <mergeCell ref="AB30:AC30"/>
    <mergeCell ref="AD30:AE30"/>
    <mergeCell ref="AF30:AG30"/>
    <mergeCell ref="B30:D30"/>
    <mergeCell ref="J30:K30"/>
    <mergeCell ref="L30:M30"/>
    <mergeCell ref="P30:Q30"/>
    <mergeCell ref="R30:S30"/>
    <mergeCell ref="T30:U30"/>
    <mergeCell ref="V29:W29"/>
    <mergeCell ref="X29:Y29"/>
    <mergeCell ref="Z29:AA29"/>
    <mergeCell ref="AB29:AC29"/>
    <mergeCell ref="AD29:AE29"/>
    <mergeCell ref="AF29:AG29"/>
    <mergeCell ref="B29:D29"/>
    <mergeCell ref="J29:K29"/>
    <mergeCell ref="L29:M29"/>
    <mergeCell ref="P29:Q29"/>
    <mergeCell ref="R29:S29"/>
    <mergeCell ref="T29:U29"/>
    <mergeCell ref="V28:W28"/>
    <mergeCell ref="X28:Y28"/>
    <mergeCell ref="Z28:AA28"/>
    <mergeCell ref="AB28:AC28"/>
    <mergeCell ref="AD28:AE28"/>
    <mergeCell ref="AF28:AG28"/>
    <mergeCell ref="B28:D28"/>
    <mergeCell ref="J28:K28"/>
    <mergeCell ref="L28:M28"/>
    <mergeCell ref="P28:Q28"/>
    <mergeCell ref="R28:S28"/>
    <mergeCell ref="T28:U28"/>
    <mergeCell ref="V27:W27"/>
    <mergeCell ref="X27:Y27"/>
    <mergeCell ref="Z27:AA27"/>
    <mergeCell ref="AB27:AC27"/>
    <mergeCell ref="AD27:AE27"/>
    <mergeCell ref="AF27:AG27"/>
    <mergeCell ref="B27:D27"/>
    <mergeCell ref="J27:K27"/>
    <mergeCell ref="L27:M27"/>
    <mergeCell ref="P27:Q27"/>
    <mergeCell ref="R27:S27"/>
    <mergeCell ref="T27:U27"/>
    <mergeCell ref="V26:W26"/>
    <mergeCell ref="X26:Y26"/>
    <mergeCell ref="Z26:AA26"/>
    <mergeCell ref="AB26:AC26"/>
    <mergeCell ref="AD26:AE26"/>
    <mergeCell ref="AF26:AG26"/>
    <mergeCell ref="B26:D26"/>
    <mergeCell ref="J26:K26"/>
    <mergeCell ref="L26:M26"/>
    <mergeCell ref="P26:Q26"/>
    <mergeCell ref="R26:S26"/>
    <mergeCell ref="T26:U26"/>
    <mergeCell ref="V25:W25"/>
    <mergeCell ref="X25:Y25"/>
    <mergeCell ref="Z25:AA25"/>
    <mergeCell ref="AB25:AC25"/>
    <mergeCell ref="AD25:AE25"/>
    <mergeCell ref="AF25:AG25"/>
    <mergeCell ref="B25:D25"/>
    <mergeCell ref="J25:K25"/>
    <mergeCell ref="L25:M25"/>
    <mergeCell ref="P25:Q25"/>
    <mergeCell ref="R25:S25"/>
    <mergeCell ref="T25:U25"/>
    <mergeCell ref="V24:W24"/>
    <mergeCell ref="X24:Y24"/>
    <mergeCell ref="Z24:AA24"/>
    <mergeCell ref="AB24:AC24"/>
    <mergeCell ref="AD24:AE24"/>
    <mergeCell ref="AF24:AG24"/>
    <mergeCell ref="B24:D24"/>
    <mergeCell ref="J24:K24"/>
    <mergeCell ref="L24:M24"/>
    <mergeCell ref="P24:Q24"/>
    <mergeCell ref="R24:S24"/>
    <mergeCell ref="T24:U24"/>
    <mergeCell ref="V23:W23"/>
    <mergeCell ref="X23:Y23"/>
    <mergeCell ref="Z23:AA23"/>
    <mergeCell ref="AB23:AC23"/>
    <mergeCell ref="AD23:AE23"/>
    <mergeCell ref="AF23:AG23"/>
    <mergeCell ref="B23:D23"/>
    <mergeCell ref="J23:K23"/>
    <mergeCell ref="L23:M23"/>
    <mergeCell ref="P23:Q23"/>
    <mergeCell ref="R23:S23"/>
    <mergeCell ref="T23:U23"/>
    <mergeCell ref="V22:W22"/>
    <mergeCell ref="X22:Y22"/>
    <mergeCell ref="Z22:AA22"/>
    <mergeCell ref="AB22:AC22"/>
    <mergeCell ref="AD22:AE22"/>
    <mergeCell ref="AF22:AG22"/>
    <mergeCell ref="B22:D22"/>
    <mergeCell ref="J22:K22"/>
    <mergeCell ref="L22:M22"/>
    <mergeCell ref="P22:Q22"/>
    <mergeCell ref="R22:S22"/>
    <mergeCell ref="T22:U22"/>
    <mergeCell ref="V21:W21"/>
    <mergeCell ref="X21:Y21"/>
    <mergeCell ref="Z21:AA21"/>
    <mergeCell ref="AB21:AC21"/>
    <mergeCell ref="AD21:AE21"/>
    <mergeCell ref="AF21:AG21"/>
    <mergeCell ref="B21:D21"/>
    <mergeCell ref="J21:K21"/>
    <mergeCell ref="L21:M21"/>
    <mergeCell ref="P21:Q21"/>
    <mergeCell ref="R21:S21"/>
    <mergeCell ref="T21:U21"/>
    <mergeCell ref="V20:W20"/>
    <mergeCell ref="X20:Y20"/>
    <mergeCell ref="Z20:AA20"/>
    <mergeCell ref="AB20:AC20"/>
    <mergeCell ref="AD20:AE20"/>
    <mergeCell ref="AF20:AG20"/>
    <mergeCell ref="B20:D20"/>
    <mergeCell ref="J20:K20"/>
    <mergeCell ref="L20:M20"/>
    <mergeCell ref="P20:Q20"/>
    <mergeCell ref="R20:S20"/>
    <mergeCell ref="T20:U20"/>
    <mergeCell ref="V19:W19"/>
    <mergeCell ref="X19:Y19"/>
    <mergeCell ref="Z19:AA19"/>
    <mergeCell ref="AB19:AC19"/>
    <mergeCell ref="AD19:AE19"/>
    <mergeCell ref="AF19:AG19"/>
    <mergeCell ref="B19:D19"/>
    <mergeCell ref="J19:K19"/>
    <mergeCell ref="L19:M19"/>
    <mergeCell ref="P19:Q19"/>
    <mergeCell ref="R19:S19"/>
    <mergeCell ref="T19:U19"/>
    <mergeCell ref="V18:W18"/>
    <mergeCell ref="X18:Y18"/>
    <mergeCell ref="Z18:AA18"/>
    <mergeCell ref="AB18:AC18"/>
    <mergeCell ref="AD18:AE18"/>
    <mergeCell ref="AF18:AG18"/>
    <mergeCell ref="B18:D18"/>
    <mergeCell ref="J18:K18"/>
    <mergeCell ref="L18:M18"/>
    <mergeCell ref="P18:Q18"/>
    <mergeCell ref="R18:S18"/>
    <mergeCell ref="T18:U18"/>
    <mergeCell ref="V17:W17"/>
    <mergeCell ref="X17:Y17"/>
    <mergeCell ref="Z17:AA17"/>
    <mergeCell ref="AB17:AC17"/>
    <mergeCell ref="AD17:AE17"/>
    <mergeCell ref="AF17:AG17"/>
    <mergeCell ref="B17:D17"/>
    <mergeCell ref="J17:K17"/>
    <mergeCell ref="L17:M17"/>
    <mergeCell ref="P17:Q17"/>
    <mergeCell ref="R17:S17"/>
    <mergeCell ref="T17:U17"/>
    <mergeCell ref="V16:W16"/>
    <mergeCell ref="X16:Y16"/>
    <mergeCell ref="Z16:AA16"/>
    <mergeCell ref="AB16:AC16"/>
    <mergeCell ref="AD16:AE16"/>
    <mergeCell ref="AF16:AG16"/>
    <mergeCell ref="B16:D16"/>
    <mergeCell ref="J16:K16"/>
    <mergeCell ref="L16:M16"/>
    <mergeCell ref="P16:Q16"/>
    <mergeCell ref="R16:S16"/>
    <mergeCell ref="T16:U16"/>
    <mergeCell ref="V15:W15"/>
    <mergeCell ref="X15:Y15"/>
    <mergeCell ref="Z15:AA15"/>
    <mergeCell ref="AB15:AC15"/>
    <mergeCell ref="AD15:AE15"/>
    <mergeCell ref="AF15:AG15"/>
    <mergeCell ref="B15:D15"/>
    <mergeCell ref="J15:K15"/>
    <mergeCell ref="L15:M15"/>
    <mergeCell ref="P15:Q15"/>
    <mergeCell ref="R15:S15"/>
    <mergeCell ref="T15:U15"/>
    <mergeCell ref="V14:W14"/>
    <mergeCell ref="X14:Y14"/>
    <mergeCell ref="Z14:AA14"/>
    <mergeCell ref="AB14:AC14"/>
    <mergeCell ref="AD14:AE14"/>
    <mergeCell ref="AF14:AG14"/>
    <mergeCell ref="B14:D14"/>
    <mergeCell ref="J14:K14"/>
    <mergeCell ref="L14:M14"/>
    <mergeCell ref="P14:Q14"/>
    <mergeCell ref="R14:S14"/>
    <mergeCell ref="T14:U14"/>
    <mergeCell ref="V13:W13"/>
    <mergeCell ref="X13:Y13"/>
    <mergeCell ref="Z13:AA13"/>
    <mergeCell ref="AB13:AC13"/>
    <mergeCell ref="AD13:AE13"/>
    <mergeCell ref="AF13:AG13"/>
    <mergeCell ref="B13:D13"/>
    <mergeCell ref="J13:K13"/>
    <mergeCell ref="L13:M13"/>
    <mergeCell ref="P13:Q13"/>
    <mergeCell ref="R13:S13"/>
    <mergeCell ref="T13:U13"/>
    <mergeCell ref="V12:W12"/>
    <mergeCell ref="X12:Y12"/>
    <mergeCell ref="Z12:AA12"/>
    <mergeCell ref="AB12:AC12"/>
    <mergeCell ref="AD12:AE12"/>
    <mergeCell ref="AF12:AG12"/>
    <mergeCell ref="B12:D12"/>
    <mergeCell ref="J12:K12"/>
    <mergeCell ref="L12:M12"/>
    <mergeCell ref="P12:Q12"/>
    <mergeCell ref="R12:S12"/>
    <mergeCell ref="T12:U12"/>
    <mergeCell ref="V11:W11"/>
    <mergeCell ref="X11:Y11"/>
    <mergeCell ref="Z11:AA11"/>
    <mergeCell ref="AB11:AC11"/>
    <mergeCell ref="AD11:AE11"/>
    <mergeCell ref="AF11:AG11"/>
    <mergeCell ref="B11:D11"/>
    <mergeCell ref="J11:K11"/>
    <mergeCell ref="L11:M11"/>
    <mergeCell ref="P11:Q11"/>
    <mergeCell ref="R11:S11"/>
    <mergeCell ref="T11:U11"/>
    <mergeCell ref="V10:W10"/>
    <mergeCell ref="X10:Y10"/>
    <mergeCell ref="Z10:AA10"/>
    <mergeCell ref="AB10:AC10"/>
    <mergeCell ref="AD10:AE10"/>
    <mergeCell ref="AF10:AG10"/>
    <mergeCell ref="B10:D10"/>
    <mergeCell ref="J10:K10"/>
    <mergeCell ref="L10:M10"/>
    <mergeCell ref="P10:Q10"/>
    <mergeCell ref="R10:S10"/>
    <mergeCell ref="T10:U10"/>
    <mergeCell ref="V9:W9"/>
    <mergeCell ref="X9:Y9"/>
    <mergeCell ref="Z9:AA9"/>
    <mergeCell ref="AB9:AC9"/>
    <mergeCell ref="AD9:AE9"/>
    <mergeCell ref="AF9:AG9"/>
    <mergeCell ref="B9:D9"/>
    <mergeCell ref="J9:K9"/>
    <mergeCell ref="L9:M9"/>
    <mergeCell ref="P9:Q9"/>
    <mergeCell ref="R9:S9"/>
    <mergeCell ref="T9:U9"/>
    <mergeCell ref="V8:W8"/>
    <mergeCell ref="X8:Y8"/>
    <mergeCell ref="Z8:AA8"/>
    <mergeCell ref="AB8:AC8"/>
    <mergeCell ref="AD8:AE8"/>
    <mergeCell ref="AF8:AG8"/>
    <mergeCell ref="B8:D8"/>
    <mergeCell ref="J8:K8"/>
    <mergeCell ref="L8:M8"/>
    <mergeCell ref="P8:Q8"/>
    <mergeCell ref="R8:S8"/>
    <mergeCell ref="T8:U8"/>
    <mergeCell ref="V7:W7"/>
    <mergeCell ref="X7:Y7"/>
    <mergeCell ref="Z7:AA7"/>
    <mergeCell ref="AB7:AC7"/>
    <mergeCell ref="AD7:AE7"/>
    <mergeCell ref="AF7:AG7"/>
    <mergeCell ref="B7:D7"/>
    <mergeCell ref="J7:K7"/>
    <mergeCell ref="L7:M7"/>
    <mergeCell ref="P7:Q7"/>
    <mergeCell ref="R7:S7"/>
    <mergeCell ref="T7:U7"/>
    <mergeCell ref="AF5:AG5"/>
    <mergeCell ref="B5:D5"/>
    <mergeCell ref="J5:K5"/>
    <mergeCell ref="L5:M5"/>
    <mergeCell ref="P5:Q5"/>
    <mergeCell ref="R5:S5"/>
    <mergeCell ref="T5:U5"/>
    <mergeCell ref="V6:W6"/>
    <mergeCell ref="X6:Y6"/>
    <mergeCell ref="Z6:AA6"/>
    <mergeCell ref="AB6:AC6"/>
    <mergeCell ref="AD6:AE6"/>
    <mergeCell ref="AF6:AG6"/>
    <mergeCell ref="B6:D6"/>
    <mergeCell ref="J6:K6"/>
    <mergeCell ref="L6:M6"/>
    <mergeCell ref="P6:Q6"/>
    <mergeCell ref="R6:S6"/>
    <mergeCell ref="T6:U6"/>
    <mergeCell ref="P3:Q3"/>
    <mergeCell ref="R3:S3"/>
    <mergeCell ref="T3:U3"/>
    <mergeCell ref="V3:W3"/>
    <mergeCell ref="V5:W5"/>
    <mergeCell ref="X5:Y5"/>
    <mergeCell ref="Z5:AA5"/>
    <mergeCell ref="AB5:AC5"/>
    <mergeCell ref="AD5:AE5"/>
    <mergeCell ref="E3:E4"/>
    <mergeCell ref="F3:F4"/>
    <mergeCell ref="H3:H4"/>
    <mergeCell ref="I3:I4"/>
    <mergeCell ref="J3:J4"/>
    <mergeCell ref="K3:K4"/>
    <mergeCell ref="A1:AM1"/>
    <mergeCell ref="A2:A4"/>
    <mergeCell ref="B2:D2"/>
    <mergeCell ref="J2:K2"/>
    <mergeCell ref="L2:M2"/>
    <mergeCell ref="P2:AG2"/>
    <mergeCell ref="AH2:AI2"/>
    <mergeCell ref="AL2:AL4"/>
    <mergeCell ref="AM2:AM4"/>
    <mergeCell ref="B3:D4"/>
    <mergeCell ref="X3:Y3"/>
    <mergeCell ref="Z3:AA3"/>
    <mergeCell ref="AB3:AC3"/>
    <mergeCell ref="AD3:AE3"/>
    <mergeCell ref="AF3:AG3"/>
    <mergeCell ref="AJ3:AJ4"/>
    <mergeCell ref="L3:M3"/>
    <mergeCell ref="O3:O4"/>
  </mergeCells>
  <conditionalFormatting sqref="H5:I49">
    <cfRule type="expression" dxfId="32" priority="33">
      <formula>"""Cumple"" o ""No cumple"""</formula>
    </cfRule>
  </conditionalFormatting>
  <conditionalFormatting sqref="I5:I49">
    <cfRule type="expression" dxfId="31" priority="31">
      <formula>$I5="No cumple"</formula>
    </cfRule>
    <cfRule type="expression" dxfId="30" priority="32">
      <formula>$I5="Cumple"</formula>
    </cfRule>
  </conditionalFormatting>
  <conditionalFormatting sqref="H5:H49">
    <cfRule type="expression" dxfId="29" priority="29">
      <formula>$H5="No cumple"</formula>
    </cfRule>
    <cfRule type="expression" dxfId="28" priority="30">
      <formula>$H5="Cumple"</formula>
    </cfRule>
  </conditionalFormatting>
  <conditionalFormatting sqref="L5:L6">
    <cfRule type="cellIs" dxfId="27" priority="27" operator="lessThan">
      <formula>$L$4</formula>
    </cfRule>
    <cfRule type="cellIs" dxfId="26" priority="28" operator="greaterThanOrEqual">
      <formula>$L$4</formula>
    </cfRule>
  </conditionalFormatting>
  <conditionalFormatting sqref="J5:K49">
    <cfRule type="cellIs" dxfId="25" priority="25" operator="notBetween">
      <formula>$J$3</formula>
      <formula>$K$3</formula>
    </cfRule>
    <cfRule type="cellIs" dxfId="24" priority="26" operator="between">
      <formula>$J$3</formula>
      <formula>$K$3</formula>
    </cfRule>
  </conditionalFormatting>
  <conditionalFormatting sqref="P5:Q49">
    <cfRule type="cellIs" dxfId="23" priority="23" operator="notBetween">
      <formula>$P$4</formula>
      <formula>$Q$4</formula>
    </cfRule>
    <cfRule type="cellIs" dxfId="22" priority="24" operator="between">
      <formula>$P$4</formula>
      <formula>$Q$4</formula>
    </cfRule>
  </conditionalFormatting>
  <conditionalFormatting sqref="R5:S49">
    <cfRule type="cellIs" dxfId="21" priority="21" operator="notBetween">
      <formula>$R$4</formula>
      <formula>$S$4</formula>
    </cfRule>
    <cfRule type="cellIs" dxfId="20" priority="22" operator="between">
      <formula>$R$4</formula>
      <formula>$S$4</formula>
    </cfRule>
  </conditionalFormatting>
  <conditionalFormatting sqref="T5:U49">
    <cfRule type="cellIs" dxfId="19" priority="19" operator="notBetween">
      <formula>$T$4</formula>
      <formula>$U$4</formula>
    </cfRule>
    <cfRule type="cellIs" dxfId="18" priority="20" operator="between">
      <formula>$T$4</formula>
      <formula>$U$4</formula>
    </cfRule>
  </conditionalFormatting>
  <conditionalFormatting sqref="V5:W49">
    <cfRule type="cellIs" dxfId="17" priority="17" operator="notBetween">
      <formula>$V$4</formula>
      <formula>$W$4</formula>
    </cfRule>
    <cfRule type="cellIs" dxfId="16" priority="18" operator="between">
      <formula>$V$4</formula>
      <formula>$W$4</formula>
    </cfRule>
  </conditionalFormatting>
  <conditionalFormatting sqref="X5:Y49">
    <cfRule type="cellIs" dxfId="15" priority="15" operator="notBetween">
      <formula>$X$4</formula>
      <formula>$Y$4</formula>
    </cfRule>
    <cfRule type="cellIs" dxfId="14" priority="16" operator="between">
      <formula>$X$4</formula>
      <formula>$Y$4</formula>
    </cfRule>
  </conditionalFormatting>
  <conditionalFormatting sqref="Z5:AG49">
    <cfRule type="cellIs" dxfId="13" priority="13" operator="notBetween">
      <formula>$Z$4</formula>
      <formula>$AA$4</formula>
    </cfRule>
    <cfRule type="cellIs" dxfId="12" priority="14" operator="between">
      <formula>$Z$4</formula>
      <formula>$AA$4</formula>
    </cfRule>
  </conditionalFormatting>
  <conditionalFormatting sqref="AK5:AK49">
    <cfRule type="cellIs" dxfId="11" priority="11" operator="lessThanOrEqual">
      <formula>$AK$4</formula>
    </cfRule>
    <cfRule type="cellIs" dxfId="10" priority="12" operator="greaterThan">
      <formula>$AK$4</formula>
    </cfRule>
  </conditionalFormatting>
  <conditionalFormatting sqref="L7:L49">
    <cfRule type="cellIs" dxfId="9" priority="9" operator="lessThan">
      <formula>$L$4</formula>
    </cfRule>
    <cfRule type="cellIs" dxfId="8" priority="10" operator="greaterThanOrEqual">
      <formula>$L$4</formula>
    </cfRule>
  </conditionalFormatting>
  <conditionalFormatting sqref="G5:G49">
    <cfRule type="cellIs" dxfId="7" priority="7" operator="lessThan">
      <formula>$G$4</formula>
    </cfRule>
    <cfRule type="cellIs" dxfId="6" priority="8" operator="greaterThanOrEqual">
      <formula>$G$4</formula>
    </cfRule>
  </conditionalFormatting>
  <conditionalFormatting sqref="AH5:AI49">
    <cfRule type="cellIs" dxfId="5" priority="5" operator="greaterThan">
      <formula>$AH$4</formula>
    </cfRule>
    <cfRule type="cellIs" dxfId="4" priority="6" operator="lessThanOrEqual">
      <formula>$AH$4</formula>
    </cfRule>
  </conditionalFormatting>
  <conditionalFormatting sqref="AI5:AI49">
    <cfRule type="cellIs" dxfId="3" priority="3" operator="greaterThan">
      <formula>$AI$4</formula>
    </cfRule>
    <cfRule type="cellIs" dxfId="2" priority="4" operator="lessThanOrEqual">
      <formula>$AI$4</formula>
    </cfRule>
  </conditionalFormatting>
  <conditionalFormatting sqref="AJ5:AJ49">
    <cfRule type="expression" dxfId="1" priority="1">
      <formula>$AJ5="No cumple"</formula>
    </cfRule>
    <cfRule type="expression" dxfId="0" priority="2">
      <formula>$AJ5="Cumple"</formula>
    </cfRule>
  </conditionalFormatting>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'Especificaciones PT'!$A$4:$A$53</xm:f>
          </x14:formula1>
          <xm:sqref>B3:D4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51</vt:i4>
      </vt:variant>
    </vt:vector>
  </HeadingPairs>
  <TitlesOfParts>
    <vt:vector size="51" baseType="lpstr">
      <vt:lpstr>Especificaciones PT</vt:lpstr>
      <vt:lpstr>Sol. R.A Ácida</vt:lpstr>
      <vt:lpstr>Sol. Ácida ABD</vt:lpstr>
      <vt:lpstr>Sol. R.A Básica</vt:lpstr>
      <vt:lpstr>Sol. Ringer lactato</vt:lpstr>
      <vt:lpstr>Sol. Ringer Normal</vt:lpstr>
      <vt:lpstr>Sol. Glucosa 5%</vt:lpstr>
      <vt:lpstr>Sol. Glucosa 10%</vt:lpstr>
      <vt:lpstr>Sol. Glucosa 50% (PGV)</vt:lpstr>
      <vt:lpstr>Sol. Fisiológica 0,9%</vt:lpstr>
      <vt:lpstr>Sol. Glucosa clorurada</vt:lpstr>
      <vt:lpstr>Sol. Manitol 20%</vt:lpstr>
      <vt:lpstr>Sol. Diálisis I</vt:lpstr>
      <vt:lpstr>Sol. Diálisis II</vt:lpstr>
      <vt:lpstr>Sol. Estéril ABD</vt:lpstr>
      <vt:lpstr>Fluconazol</vt:lpstr>
      <vt:lpstr>Metronidazol</vt:lpstr>
      <vt:lpstr>Ciprofloxacina</vt:lpstr>
      <vt:lpstr>Atracurio ABD</vt:lpstr>
      <vt:lpstr>Cloruro de sodio 20%</vt:lpstr>
      <vt:lpstr>Quelante ABD</vt:lpstr>
      <vt:lpstr>Lidocaín 1% ABD</vt:lpstr>
      <vt:lpstr>Bicarbonato de sodio 8%</vt:lpstr>
      <vt:lpstr>Dipirona sódica 50%</vt:lpstr>
      <vt:lpstr>Sol. Glucosa 50% (PPV)</vt:lpstr>
      <vt:lpstr>Clorfeniramina</vt:lpstr>
      <vt:lpstr>Cianocobalamina</vt:lpstr>
      <vt:lpstr>Agua para inyección </vt:lpstr>
      <vt:lpstr>Cloruro de potasio 20%</vt:lpstr>
      <vt:lpstr>Potasse ABD</vt:lpstr>
      <vt:lpstr>Sulfato de magnesio 10%</vt:lpstr>
      <vt:lpstr>Gluconato de calcio 10%</vt:lpstr>
      <vt:lpstr>Midazolam ABD</vt:lpstr>
      <vt:lpstr>Fentanilo ABD</vt:lpstr>
      <vt:lpstr>Vitamina C ABD (2020)</vt:lpstr>
      <vt:lpstr>Vitamina C ABD</vt:lpstr>
      <vt:lpstr>Ácido Peracético 3,5%</vt:lpstr>
      <vt:lpstr>Citric 50 ABD</vt:lpstr>
      <vt:lpstr>Hidrata ABD 90</vt:lpstr>
      <vt:lpstr>Hidrata ABD 75</vt:lpstr>
      <vt:lpstr>Aminofilina</vt:lpstr>
      <vt:lpstr>Dipirona sódica 25%</vt:lpstr>
      <vt:lpstr>Levofloxacina ABD</vt:lpstr>
      <vt:lpstr>Lidocaín 2% ABD</vt:lpstr>
      <vt:lpstr>Furosemida</vt:lpstr>
      <vt:lpstr>Etamsilato</vt:lpstr>
      <vt:lpstr>Ondansetrón ABD</vt:lpstr>
      <vt:lpstr>Cisatracurio</vt:lpstr>
      <vt:lpstr>Norefrina </vt:lpstr>
      <vt:lpstr>Tramadol ABD</vt:lpstr>
      <vt:lpstr>Epifrina ABD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2018</dc:creator>
  <cp:lastModifiedBy>EdgarRojas</cp:lastModifiedBy>
  <cp:lastPrinted>2025-03-20T15:10:40Z</cp:lastPrinted>
  <dcterms:created xsi:type="dcterms:W3CDTF">2021-02-01T12:59:48Z</dcterms:created>
  <dcterms:modified xsi:type="dcterms:W3CDTF">2025-04-07T14:04:16Z</dcterms:modified>
</cp:coreProperties>
</file>