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r\Documents\Excel básico\"/>
    </mc:Choice>
  </mc:AlternateContent>
  <bookViews>
    <workbookView xWindow="0" yWindow="0" windowWidth="17256" windowHeight="5772"/>
  </bookViews>
  <sheets>
    <sheet name="Home" sheetId="7" r:id="rId1"/>
    <sheet name="orders_has_products" sheetId="1" state="hidden" r:id="rId2"/>
    <sheet name="Tabla dinámica" sheetId="4" r:id="rId3"/>
    <sheet name="Gráficas" sheetId="5" r:id="rId4"/>
    <sheet name="Gráficos" sheetId="6" r:id="rId5"/>
    <sheet name="Base de datos" sheetId="2" r:id="rId6"/>
    <sheet name="Hoja2" sheetId="3" state="hidden" r:id="rId7"/>
  </sheets>
  <externalReferences>
    <externalReference r:id="rId8"/>
    <externalReference r:id="rId9"/>
    <externalReference r:id="rId10"/>
    <externalReference r:id="rId11"/>
  </externalReferences>
  <definedNames>
    <definedName name="Cantidad">'Base de datos'!$G$20:$G$49</definedName>
    <definedName name="Entregado">Hoja2!$F$7:$F$8</definedName>
    <definedName name="Proceso">Hoja2!$F$3:$F$4</definedName>
    <definedName name="Proveedores">'Base de datos'!$F$20:$F$49</definedName>
    <definedName name="Tránsito">Hoja2!$F$5:$F$6</definedName>
    <definedName name="Ventas">'Base de datos'!$I$20:$I$49</definedName>
  </definedNames>
  <calcPr calcId="162913"/>
  <pivotCaches>
    <pivotCache cacheId="29" r:id="rId12"/>
  </pivotCaches>
</workbook>
</file>

<file path=xl/calcChain.xml><?xml version="1.0" encoding="utf-8"?>
<calcChain xmlns="http://schemas.openxmlformats.org/spreadsheetml/2006/main">
  <c r="G9" i="2" l="1"/>
  <c r="I21" i="2"/>
  <c r="K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K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K37" i="2" s="1"/>
  <c r="I38" i="2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K45" i="2" s="1"/>
  <c r="I46" i="2"/>
  <c r="J46" i="2" s="1"/>
  <c r="I47" i="2"/>
  <c r="J47" i="2" s="1"/>
  <c r="I48" i="2"/>
  <c r="J48" i="2" s="1"/>
  <c r="I49" i="2"/>
  <c r="J49" i="2" s="1"/>
  <c r="I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20" i="2"/>
  <c r="H6" i="2"/>
  <c r="D2" i="1"/>
  <c r="E2" i="1"/>
  <c r="F2" i="1" s="1"/>
  <c r="H2" i="1"/>
  <c r="I2" i="1"/>
  <c r="J2" i="1"/>
  <c r="K2" i="1"/>
  <c r="L2" i="1"/>
  <c r="M2" i="1"/>
  <c r="D3" i="1"/>
  <c r="E3" i="1"/>
  <c r="F3" i="1" s="1"/>
  <c r="H3" i="1"/>
  <c r="I3" i="1"/>
  <c r="J3" i="1"/>
  <c r="K3" i="1"/>
  <c r="L3" i="1"/>
  <c r="M3" i="1"/>
  <c r="D4" i="1"/>
  <c r="E4" i="1"/>
  <c r="F4" i="1" s="1"/>
  <c r="H4" i="1"/>
  <c r="I4" i="1"/>
  <c r="J4" i="1"/>
  <c r="K4" i="1"/>
  <c r="L4" i="1"/>
  <c r="M4" i="1"/>
  <c r="D5" i="1"/>
  <c r="E5" i="1"/>
  <c r="F5" i="1"/>
  <c r="H5" i="1"/>
  <c r="I5" i="1"/>
  <c r="J5" i="1"/>
  <c r="K5" i="1"/>
  <c r="L5" i="1"/>
  <c r="M5" i="1"/>
  <c r="D6" i="1"/>
  <c r="E6" i="1"/>
  <c r="F6" i="1" s="1"/>
  <c r="H6" i="1"/>
  <c r="I6" i="1"/>
  <c r="J6" i="1"/>
  <c r="K6" i="1"/>
  <c r="L6" i="1"/>
  <c r="M6" i="1"/>
  <c r="D7" i="1"/>
  <c r="E7" i="1"/>
  <c r="F7" i="1"/>
  <c r="H7" i="1"/>
  <c r="I7" i="1"/>
  <c r="J7" i="1"/>
  <c r="K7" i="1"/>
  <c r="L7" i="1"/>
  <c r="M7" i="1"/>
  <c r="D8" i="1"/>
  <c r="E8" i="1"/>
  <c r="F8" i="1" s="1"/>
  <c r="H8" i="1"/>
  <c r="I8" i="1"/>
  <c r="J8" i="1"/>
  <c r="K8" i="1"/>
  <c r="L8" i="1"/>
  <c r="M8" i="1"/>
  <c r="D9" i="1"/>
  <c r="E9" i="1"/>
  <c r="F9" i="1"/>
  <c r="H9" i="1"/>
  <c r="I9" i="1"/>
  <c r="J9" i="1"/>
  <c r="K9" i="1"/>
  <c r="L9" i="1"/>
  <c r="M9" i="1"/>
  <c r="D10" i="1"/>
  <c r="E10" i="1"/>
  <c r="F10" i="1" s="1"/>
  <c r="H10" i="1"/>
  <c r="I10" i="1"/>
  <c r="J10" i="1"/>
  <c r="K10" i="1"/>
  <c r="L10" i="1"/>
  <c r="M10" i="1"/>
  <c r="D11" i="1"/>
  <c r="E11" i="1"/>
  <c r="F11" i="1"/>
  <c r="H11" i="1"/>
  <c r="I11" i="1"/>
  <c r="J11" i="1"/>
  <c r="K11" i="1"/>
  <c r="L11" i="1"/>
  <c r="M11" i="1"/>
  <c r="D12" i="1"/>
  <c r="E12" i="1"/>
  <c r="F12" i="1" s="1"/>
  <c r="H12" i="1"/>
  <c r="I12" i="1"/>
  <c r="J12" i="1"/>
  <c r="K12" i="1"/>
  <c r="L12" i="1"/>
  <c r="M12" i="1"/>
  <c r="D13" i="1"/>
  <c r="E13" i="1"/>
  <c r="F13" i="1"/>
  <c r="H13" i="1"/>
  <c r="I13" i="1"/>
  <c r="J13" i="1"/>
  <c r="K13" i="1"/>
  <c r="L13" i="1"/>
  <c r="M13" i="1"/>
  <c r="D14" i="1"/>
  <c r="E14" i="1"/>
  <c r="F14" i="1" s="1"/>
  <c r="H14" i="1"/>
  <c r="I14" i="1"/>
  <c r="J14" i="1"/>
  <c r="K14" i="1"/>
  <c r="L14" i="1"/>
  <c r="M14" i="1"/>
  <c r="D15" i="1"/>
  <c r="E15" i="1"/>
  <c r="F15" i="1"/>
  <c r="H15" i="1"/>
  <c r="I15" i="1"/>
  <c r="J15" i="1"/>
  <c r="K15" i="1"/>
  <c r="L15" i="1"/>
  <c r="M15" i="1"/>
  <c r="D16" i="1"/>
  <c r="E16" i="1"/>
  <c r="F16" i="1" s="1"/>
  <c r="H16" i="1"/>
  <c r="I16" i="1"/>
  <c r="J16" i="1"/>
  <c r="K16" i="1"/>
  <c r="L16" i="1"/>
  <c r="M16" i="1"/>
  <c r="D17" i="1"/>
  <c r="E17" i="1"/>
  <c r="F17" i="1"/>
  <c r="H17" i="1"/>
  <c r="I17" i="1"/>
  <c r="J17" i="1"/>
  <c r="K17" i="1"/>
  <c r="L17" i="1"/>
  <c r="M17" i="1"/>
  <c r="D18" i="1"/>
  <c r="E18" i="1"/>
  <c r="F18" i="1" s="1"/>
  <c r="H18" i="1"/>
  <c r="I18" i="1"/>
  <c r="J18" i="1"/>
  <c r="K18" i="1"/>
  <c r="L18" i="1"/>
  <c r="M18" i="1"/>
  <c r="D19" i="1"/>
  <c r="E19" i="1"/>
  <c r="F19" i="1"/>
  <c r="H19" i="1"/>
  <c r="I19" i="1"/>
  <c r="J19" i="1"/>
  <c r="K19" i="1"/>
  <c r="L19" i="1"/>
  <c r="M19" i="1"/>
  <c r="D20" i="1"/>
  <c r="E20" i="1"/>
  <c r="F20" i="1" s="1"/>
  <c r="H20" i="1"/>
  <c r="I20" i="1"/>
  <c r="J20" i="1"/>
  <c r="K20" i="1"/>
  <c r="L20" i="1"/>
  <c r="M20" i="1"/>
  <c r="D21" i="1"/>
  <c r="E21" i="1"/>
  <c r="F21" i="1"/>
  <c r="H21" i="1"/>
  <c r="I21" i="1"/>
  <c r="J21" i="1"/>
  <c r="K21" i="1"/>
  <c r="L21" i="1"/>
  <c r="M21" i="1"/>
  <c r="D22" i="1"/>
  <c r="E22" i="1"/>
  <c r="F22" i="1" s="1"/>
  <c r="H22" i="1"/>
  <c r="I22" i="1"/>
  <c r="J22" i="1"/>
  <c r="K22" i="1"/>
  <c r="L22" i="1"/>
  <c r="M22" i="1"/>
  <c r="D23" i="1"/>
  <c r="E23" i="1"/>
  <c r="F23" i="1"/>
  <c r="H23" i="1"/>
  <c r="I23" i="1"/>
  <c r="J23" i="1"/>
  <c r="K23" i="1"/>
  <c r="L23" i="1"/>
  <c r="M23" i="1"/>
  <c r="D24" i="1"/>
  <c r="E24" i="1"/>
  <c r="F24" i="1" s="1"/>
  <c r="H24" i="1"/>
  <c r="I24" i="1"/>
  <c r="J24" i="1"/>
  <c r="K24" i="1"/>
  <c r="L24" i="1"/>
  <c r="M24" i="1"/>
  <c r="D25" i="1"/>
  <c r="E25" i="1"/>
  <c r="F25" i="1"/>
  <c r="H25" i="1"/>
  <c r="I25" i="1"/>
  <c r="J25" i="1"/>
  <c r="K25" i="1"/>
  <c r="L25" i="1"/>
  <c r="M25" i="1"/>
  <c r="D26" i="1"/>
  <c r="E26" i="1"/>
  <c r="F26" i="1" s="1"/>
  <c r="H26" i="1"/>
  <c r="I26" i="1"/>
  <c r="J26" i="1"/>
  <c r="K26" i="1"/>
  <c r="L26" i="1"/>
  <c r="M26" i="1"/>
  <c r="D27" i="1"/>
  <c r="E27" i="1"/>
  <c r="F27" i="1"/>
  <c r="H27" i="1"/>
  <c r="I27" i="1"/>
  <c r="J27" i="1"/>
  <c r="K27" i="1"/>
  <c r="L27" i="1"/>
  <c r="M27" i="1"/>
  <c r="D28" i="1"/>
  <c r="E28" i="1"/>
  <c r="F28" i="1" s="1"/>
  <c r="H28" i="1"/>
  <c r="I28" i="1"/>
  <c r="J28" i="1"/>
  <c r="K28" i="1"/>
  <c r="L28" i="1"/>
  <c r="M28" i="1"/>
  <c r="D29" i="1"/>
  <c r="E29" i="1"/>
  <c r="F29" i="1"/>
  <c r="H29" i="1"/>
  <c r="I29" i="1"/>
  <c r="J29" i="1"/>
  <c r="K29" i="1"/>
  <c r="L29" i="1"/>
  <c r="M29" i="1"/>
  <c r="D30" i="1"/>
  <c r="E30" i="1"/>
  <c r="F30" i="1" s="1"/>
  <c r="H30" i="1"/>
  <c r="I30" i="1"/>
  <c r="J30" i="1"/>
  <c r="K30" i="1"/>
  <c r="L30" i="1"/>
  <c r="M30" i="1"/>
  <c r="D31" i="1"/>
  <c r="E31" i="1"/>
  <c r="F31" i="1"/>
  <c r="H31" i="1"/>
  <c r="I31" i="1"/>
  <c r="J31" i="1"/>
  <c r="K31" i="1"/>
  <c r="L31" i="1"/>
  <c r="M31" i="1"/>
  <c r="I14" i="2" l="1"/>
  <c r="H5" i="2"/>
  <c r="J45" i="2"/>
  <c r="J37" i="2"/>
  <c r="J29" i="2"/>
  <c r="J21" i="2"/>
  <c r="K44" i="2"/>
  <c r="K36" i="2"/>
  <c r="K28" i="2"/>
  <c r="J12" i="2"/>
  <c r="I15" i="2"/>
  <c r="H4" i="2"/>
  <c r="J20" i="2"/>
  <c r="K43" i="2"/>
  <c r="K35" i="2"/>
  <c r="K27" i="2"/>
  <c r="N12" i="2"/>
  <c r="H3" i="2"/>
  <c r="K20" i="2"/>
  <c r="K42" i="2"/>
  <c r="K34" i="2"/>
  <c r="K26" i="2"/>
  <c r="O12" i="2"/>
  <c r="K49" i="2"/>
  <c r="K41" i="2"/>
  <c r="K33" i="2"/>
  <c r="K25" i="2"/>
  <c r="H2" i="2"/>
  <c r="K48" i="2"/>
  <c r="K40" i="2"/>
  <c r="K32" i="2"/>
  <c r="K24" i="2"/>
  <c r="J14" i="2"/>
  <c r="H8" i="2"/>
  <c r="K47" i="2"/>
  <c r="K39" i="2"/>
  <c r="K31" i="2"/>
  <c r="K23" i="2"/>
  <c r="H7" i="2"/>
  <c r="K46" i="2"/>
  <c r="K38" i="2"/>
  <c r="K30" i="2"/>
  <c r="K22" i="2"/>
  <c r="I12" i="2"/>
  <c r="J38" i="2"/>
  <c r="N4" i="2" l="1"/>
  <c r="H9" i="2"/>
</calcChain>
</file>

<file path=xl/sharedStrings.xml><?xml version="1.0" encoding="utf-8"?>
<sst xmlns="http://schemas.openxmlformats.org/spreadsheetml/2006/main" count="356" uniqueCount="114">
  <si>
    <t>order_id</t>
  </si>
  <si>
    <t>product_id</t>
  </si>
  <si>
    <t>option_id</t>
  </si>
  <si>
    <t>quantity</t>
  </si>
  <si>
    <t>order_date</t>
  </si>
  <si>
    <t>delivery_date</t>
  </si>
  <si>
    <t xml:space="preserve">ship_name </t>
  </si>
  <si>
    <t xml:space="preserve">ship_address </t>
  </si>
  <si>
    <t>tracking_number</t>
  </si>
  <si>
    <t>delivery_status</t>
  </si>
  <si>
    <t>product_name</t>
  </si>
  <si>
    <t>vendor_id</t>
  </si>
  <si>
    <t>Vendor name</t>
  </si>
  <si>
    <t>Macbook Pro (2017)</t>
  </si>
  <si>
    <t>1325 Candy Rd, San Francisco, CA 96123</t>
  </si>
  <si>
    <t xml:space="preserve">ZW60001 </t>
  </si>
  <si>
    <t xml:space="preserve">Macbook Air (2015) </t>
  </si>
  <si>
    <t>Iphone X</t>
  </si>
  <si>
    <t>1931 Brown St, Gainesville, FL 85321</t>
  </si>
  <si>
    <t xml:space="preserve">AB61001 </t>
  </si>
  <si>
    <t>Iphone 7</t>
  </si>
  <si>
    <t>Iphone 8</t>
  </si>
  <si>
    <t xml:space="preserve">1622 Seaside St, Seattle, WA 32569 </t>
  </si>
  <si>
    <t xml:space="preserve">CD62001 </t>
  </si>
  <si>
    <t>Ipad Air</t>
  </si>
  <si>
    <t>Ipad Mini 3th gen</t>
  </si>
  <si>
    <t>1756 East Dr, Houston, TX 28562</t>
  </si>
  <si>
    <t xml:space="preserve">KB63001 </t>
  </si>
  <si>
    <t>ESC8000 G3</t>
  </si>
  <si>
    <t>ESC8000 G4</t>
  </si>
  <si>
    <t xml:space="preserve">1465 River Dr, Boston, MA 43625 </t>
  </si>
  <si>
    <t xml:space="preserve">IK64001 </t>
  </si>
  <si>
    <t>XPS 13 - 5080</t>
  </si>
  <si>
    <t>XPS 15 - 5070</t>
  </si>
  <si>
    <t>Monoprice Ultra Slim Series High Speed HDMI Cable</t>
  </si>
  <si>
    <t>1896 West Dr, Portland, OR 65842</t>
  </si>
  <si>
    <t xml:space="preserve">OP65001 </t>
  </si>
  <si>
    <t>Monoprice Ultra Slim Series High Speed HDMI Cable - 4K</t>
  </si>
  <si>
    <t>1252 Vine St, Chicago, IL 73215</t>
  </si>
  <si>
    <t xml:space="preserve">XH66001 </t>
  </si>
  <si>
    <t>Avantree HT3189 Wireless Headphones</t>
  </si>
  <si>
    <t>COWIN E7 PRO</t>
  </si>
  <si>
    <t>Estados</t>
  </si>
  <si>
    <t>Proceso</t>
  </si>
  <si>
    <t>Tránsito</t>
  </si>
  <si>
    <t>Entregado</t>
  </si>
  <si>
    <t>Estados 2</t>
  </si>
  <si>
    <t>Inventario ok</t>
  </si>
  <si>
    <t>Sin inventario</t>
  </si>
  <si>
    <t>A tiempo</t>
  </si>
  <si>
    <t>Retraso</t>
  </si>
  <si>
    <t>Conforme</t>
  </si>
  <si>
    <t>Reclamo</t>
  </si>
  <si>
    <t>mes</t>
  </si>
  <si>
    <t>Apellido</t>
  </si>
  <si>
    <t>Anna</t>
  </si>
  <si>
    <t>Addison</t>
  </si>
  <si>
    <t>Carol</t>
  </si>
  <si>
    <t>Campbell</t>
  </si>
  <si>
    <t>Julia</t>
  </si>
  <si>
    <t>Jones</t>
  </si>
  <si>
    <t>Irene</t>
  </si>
  <si>
    <t>Everly</t>
  </si>
  <si>
    <t>Rachel</t>
  </si>
  <si>
    <t>Rose</t>
  </si>
  <si>
    <t>Sophie</t>
  </si>
  <si>
    <t>Sutton</t>
  </si>
  <si>
    <t>Wendy</t>
  </si>
  <si>
    <t>West</t>
  </si>
  <si>
    <t>Concatenar</t>
  </si>
  <si>
    <t>10 Addison 1000</t>
  </si>
  <si>
    <t>10 Campbell 1001</t>
  </si>
  <si>
    <t>10 Jones 1002</t>
  </si>
  <si>
    <t>10 Everly 1003</t>
  </si>
  <si>
    <t>10 Rose 1004</t>
  </si>
  <si>
    <t>10 Sutton 1005</t>
  </si>
  <si>
    <t>10 West 1006</t>
  </si>
  <si>
    <t>Extracción</t>
  </si>
  <si>
    <t>ventas</t>
  </si>
  <si>
    <t>Apple</t>
  </si>
  <si>
    <t>Unidades</t>
  </si>
  <si>
    <t>Moneda</t>
  </si>
  <si>
    <t>Promedio Dell</t>
  </si>
  <si>
    <t>Contar Sony</t>
  </si>
  <si>
    <t>Peso</t>
  </si>
  <si>
    <t>Ventas</t>
  </si>
  <si>
    <t>Ponderado anual</t>
  </si>
  <si>
    <t>Monoprice</t>
  </si>
  <si>
    <t>Microsoft</t>
  </si>
  <si>
    <t>Dell</t>
  </si>
  <si>
    <t>Lenovo</t>
  </si>
  <si>
    <t>Asus</t>
  </si>
  <si>
    <t>Sony</t>
  </si>
  <si>
    <t>Fórmula</t>
  </si>
  <si>
    <t>Condición</t>
  </si>
  <si>
    <t>Ventas &gt; 800</t>
  </si>
  <si>
    <t>Semaforo</t>
  </si>
  <si>
    <t>Cantidad</t>
  </si>
  <si>
    <t>Etiquetas de fila</t>
  </si>
  <si>
    <t>Total general</t>
  </si>
  <si>
    <t>Etiquetas de columna</t>
  </si>
  <si>
    <t>Ingreso</t>
  </si>
  <si>
    <t>Suma de Ingreso</t>
  </si>
  <si>
    <t>Suma de Cantidad</t>
  </si>
  <si>
    <t>Año</t>
  </si>
  <si>
    <t>Marca</t>
  </si>
  <si>
    <t>Octubre</t>
  </si>
  <si>
    <t>Noviembre</t>
  </si>
  <si>
    <t>Sep</t>
  </si>
  <si>
    <t>Oct</t>
  </si>
  <si>
    <t>Nov</t>
  </si>
  <si>
    <t>Dic</t>
  </si>
  <si>
    <t>Minigráfico</t>
  </si>
  <si>
    <t>Menú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</si>
</sst>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4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2" fontId="16" fillId="33" borderId="0" xfId="0" applyNumberFormat="1" applyFont="1" applyFill="1"/>
    <xf numFmtId="2" fontId="0" fillId="0" borderId="0" xfId="0" applyNumberFormat="1"/>
    <xf numFmtId="0" fontId="0" fillId="0" borderId="0" xfId="0" applyNumberFormat="1"/>
    <xf numFmtId="44" fontId="0" fillId="0" borderId="0" xfId="42" applyFont="1"/>
    <xf numFmtId="0" fontId="0" fillId="0" borderId="10" xfId="0" applyBorder="1"/>
    <xf numFmtId="44" fontId="0" fillId="0" borderId="10" xfId="42" applyFont="1" applyBorder="1"/>
    <xf numFmtId="0" fontId="16" fillId="0" borderId="10" xfId="0" applyFont="1" applyBorder="1"/>
    <xf numFmtId="9" fontId="0" fillId="0" borderId="0" xfId="43" applyFont="1"/>
    <xf numFmtId="9" fontId="0" fillId="0" borderId="0" xfId="0" applyNumberFormat="1"/>
    <xf numFmtId="0" fontId="0" fillId="0" borderId="0" xfId="0" applyBorder="1"/>
    <xf numFmtId="44" fontId="0" fillId="0" borderId="0" xfId="42" applyFont="1" applyBorder="1"/>
    <xf numFmtId="0" fontId="0" fillId="0" borderId="0" xfId="0" pivotButton="1"/>
    <xf numFmtId="0" fontId="0" fillId="0" borderId="0" xfId="0" applyAlignment="1">
      <alignment horizontal="left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6" fontId="0" fillId="0" borderId="14" xfId="0" applyNumberFormat="1" applyBorder="1" applyAlignment="1">
      <alignment horizont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9" fontId="0" fillId="0" borderId="14" xfId="0" applyNumberFormat="1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wrapText="1"/>
    </xf>
    <xf numFmtId="0" fontId="0" fillId="34" borderId="0" xfId="0" applyFill="1"/>
    <xf numFmtId="0" fontId="18" fillId="34" borderId="0" xfId="0" applyFont="1" applyFill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b/>
        <i val="0"/>
      </font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Gráficas!$B$7</c:f>
              <c:strCache>
                <c:ptCount val="1"/>
                <c:pt idx="0">
                  <c:v>Ventas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Gráficas!$A$8:$A$23</c:f>
              <c:numCache>
                <c:formatCode>General</c:formatCode>
                <c:ptCount val="16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</c:numCache>
            </c:numRef>
          </c:cat>
          <c:val>
            <c:numRef>
              <c:f>Gráficas!$B$8:$B$23</c:f>
              <c:numCache>
                <c:formatCode>"$"#,##0_);[Red]\("$"#,##0\)</c:formatCode>
                <c:ptCount val="16"/>
                <c:pt idx="0">
                  <c:v>1000</c:v>
                </c:pt>
                <c:pt idx="1">
                  <c:v>958</c:v>
                </c:pt>
                <c:pt idx="2">
                  <c:v>1115</c:v>
                </c:pt>
                <c:pt idx="3">
                  <c:v>1300</c:v>
                </c:pt>
                <c:pt idx="4">
                  <c:v>1500</c:v>
                </c:pt>
                <c:pt idx="5">
                  <c:v>900</c:v>
                </c:pt>
                <c:pt idx="6">
                  <c:v>1600</c:v>
                </c:pt>
                <c:pt idx="7">
                  <c:v>1300</c:v>
                </c:pt>
                <c:pt idx="8">
                  <c:v>1348</c:v>
                </c:pt>
                <c:pt idx="9">
                  <c:v>1500</c:v>
                </c:pt>
                <c:pt idx="10">
                  <c:v>1800</c:v>
                </c:pt>
                <c:pt idx="11">
                  <c:v>1750</c:v>
                </c:pt>
                <c:pt idx="12">
                  <c:v>1900</c:v>
                </c:pt>
                <c:pt idx="13">
                  <c:v>1790</c:v>
                </c:pt>
                <c:pt idx="14">
                  <c:v>2000</c:v>
                </c:pt>
                <c:pt idx="15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5C-490F-AF3E-B3467DA57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564527"/>
        <c:axId val="15025653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Gráficas!$A$7</c15:sqref>
                        </c15:formulaRef>
                      </c:ext>
                    </c:extLst>
                    <c:strCache>
                      <c:ptCount val="1"/>
                      <c:pt idx="0">
                        <c:v>Año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Gráficas!$A$8:$A$23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Gráficas!$A$8:$A$23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45C-490F-AF3E-B3467DA5760E}"/>
                  </c:ext>
                </c:extLst>
              </c15:ser>
            </c15:filteredLineSeries>
          </c:ext>
        </c:extLst>
      </c:lineChart>
      <c:catAx>
        <c:axId val="1502564527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2565359"/>
        <c:crosses val="autoZero"/>
        <c:auto val="1"/>
        <c:lblAlgn val="ctr"/>
        <c:lblOffset val="100"/>
        <c:noMultiLvlLbl val="0"/>
      </c:catAx>
      <c:valAx>
        <c:axId val="150256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256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Gráficas!$A$29</c:f>
              <c:strCache>
                <c:ptCount val="1"/>
                <c:pt idx="0">
                  <c:v>Microsoft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Gráficas!$B$28:$C$28</c:f>
              <c:strCache>
                <c:ptCount val="2"/>
                <c:pt idx="0">
                  <c:v>Octubre</c:v>
                </c:pt>
                <c:pt idx="1">
                  <c:v>Noviembre</c:v>
                </c:pt>
              </c:strCache>
            </c:strRef>
          </c:cat>
          <c:val>
            <c:numRef>
              <c:f>Gráficas!$B$29:$C$29</c:f>
              <c:numCache>
                <c:formatCode>0%</c:formatCode>
                <c:ptCount val="2"/>
                <c:pt idx="0">
                  <c:v>0.63</c:v>
                </c:pt>
                <c:pt idx="1">
                  <c:v>0.28999999999999998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B-41C3-9226-1C46C6147596}"/>
            </c:ext>
          </c:extLst>
        </c:ser>
        <c:ser>
          <c:idx val="1"/>
          <c:order val="1"/>
          <c:tx>
            <c:strRef>
              <c:f>Gráficas!$A$30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Gráficas!$B$28:$C$28</c:f>
              <c:strCache>
                <c:ptCount val="2"/>
                <c:pt idx="0">
                  <c:v>Octubre</c:v>
                </c:pt>
                <c:pt idx="1">
                  <c:v>Noviembre</c:v>
                </c:pt>
              </c:strCache>
            </c:strRef>
          </c:cat>
          <c:val>
            <c:numRef>
              <c:f>Gráficas!$B$30:$C$30</c:f>
              <c:numCache>
                <c:formatCode>0%</c:formatCode>
                <c:ptCount val="2"/>
                <c:pt idx="0">
                  <c:v>0.13</c:v>
                </c:pt>
                <c:pt idx="1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1B-41C3-9226-1C46C6147596}"/>
            </c:ext>
          </c:extLst>
        </c:ser>
        <c:ser>
          <c:idx val="2"/>
          <c:order val="2"/>
          <c:tx>
            <c:strRef>
              <c:f>Gráficas!$A$31</c:f>
              <c:strCache>
                <c:ptCount val="1"/>
                <c:pt idx="0">
                  <c:v>Asus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Gráficas!$B$28:$C$28</c:f>
              <c:strCache>
                <c:ptCount val="2"/>
                <c:pt idx="0">
                  <c:v>Octubre</c:v>
                </c:pt>
                <c:pt idx="1">
                  <c:v>Noviembre</c:v>
                </c:pt>
              </c:strCache>
            </c:strRef>
          </c:cat>
          <c:val>
            <c:numRef>
              <c:f>Gráficas!$B$31:$C$31</c:f>
              <c:numCache>
                <c:formatCode>0%</c:formatCode>
                <c:ptCount val="2"/>
                <c:pt idx="0">
                  <c:v>0.25</c:v>
                </c:pt>
                <c:pt idx="1">
                  <c:v>0.28999999999999998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1B-41C3-9226-1C46C614759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02276431"/>
        <c:axId val="1502273935"/>
      </c:barChart>
      <c:catAx>
        <c:axId val="150227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2273935"/>
        <c:crosses val="autoZero"/>
        <c:auto val="1"/>
        <c:lblAlgn val="ctr"/>
        <c:lblOffset val="100"/>
        <c:noMultiLvlLbl val="0"/>
      </c:catAx>
      <c:valAx>
        <c:axId val="150227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227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[archivo general.xlsx]Gráficos!TablaDinámica2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Gráficos!$B$6:$B$7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Gráficos!$A$8:$A$15</c:f>
              <c:strCache>
                <c:ptCount val="7"/>
                <c:pt idx="0">
                  <c:v>Apple</c:v>
                </c:pt>
                <c:pt idx="1">
                  <c:v>Dell</c:v>
                </c:pt>
                <c:pt idx="2">
                  <c:v>Microsoft</c:v>
                </c:pt>
                <c:pt idx="3">
                  <c:v>Lenovo</c:v>
                </c:pt>
                <c:pt idx="4">
                  <c:v>Asus</c:v>
                </c:pt>
                <c:pt idx="5">
                  <c:v>Sony</c:v>
                </c:pt>
                <c:pt idx="6">
                  <c:v>Monoprice</c:v>
                </c:pt>
              </c:strCache>
            </c:strRef>
          </c:cat>
          <c:val>
            <c:numRef>
              <c:f>Gráficos!$B$8:$B$15</c:f>
              <c:numCache>
                <c:formatCode>General</c:formatCode>
                <c:ptCount val="7"/>
                <c:pt idx="0">
                  <c:v>8892</c:v>
                </c:pt>
                <c:pt idx="1">
                  <c:v>8000</c:v>
                </c:pt>
                <c:pt idx="2">
                  <c:v>5390</c:v>
                </c:pt>
                <c:pt idx="3">
                  <c:v>5093</c:v>
                </c:pt>
                <c:pt idx="4">
                  <c:v>4200</c:v>
                </c:pt>
                <c:pt idx="5">
                  <c:v>3400</c:v>
                </c:pt>
                <c:pt idx="6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56-4A79-BDAB-F53DD6904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2567023"/>
        <c:axId val="1502567439"/>
      </c:barChart>
      <c:catAx>
        <c:axId val="150256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2567439"/>
        <c:crosses val="autoZero"/>
        <c:auto val="1"/>
        <c:lblAlgn val="ctr"/>
        <c:lblOffset val="100"/>
        <c:noMultiLvlLbl val="0"/>
      </c:catAx>
      <c:valAx>
        <c:axId val="150256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0256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Gr&#225;ficos!A1"/><Relationship Id="rId2" Type="http://schemas.openxmlformats.org/officeDocument/2006/relationships/hyperlink" Target="#Gr&#225;ficas!A1"/><Relationship Id="rId1" Type="http://schemas.openxmlformats.org/officeDocument/2006/relationships/hyperlink" Target="#'Base de datos'!A1"/><Relationship Id="rId4" Type="http://schemas.openxmlformats.org/officeDocument/2006/relationships/hyperlink" Target="#'Tabla din&#225;mica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Home!A1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6</xdr:row>
      <xdr:rowOff>68580</xdr:rowOff>
    </xdr:from>
    <xdr:to>
      <xdr:col>2</xdr:col>
      <xdr:colOff>579120</xdr:colOff>
      <xdr:row>8</xdr:row>
      <xdr:rowOff>53340</xdr:rowOff>
    </xdr:to>
    <xdr:sp macro="" textlink="">
      <xdr:nvSpPr>
        <xdr:cNvPr id="2" name="Rectángulo redondeado 1">
          <a:hlinkClick xmlns:r="http://schemas.openxmlformats.org/officeDocument/2006/relationships" r:id="rId1"/>
        </xdr:cNvPr>
        <xdr:cNvSpPr/>
      </xdr:nvSpPr>
      <xdr:spPr>
        <a:xfrm>
          <a:off x="1059180" y="1165860"/>
          <a:ext cx="1104900" cy="35052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Base</a:t>
          </a:r>
          <a:r>
            <a:rPr lang="es-MX" sz="1100" baseline="0"/>
            <a:t> de datos</a:t>
          </a:r>
        </a:p>
        <a:p>
          <a:pPr algn="ctr"/>
          <a:endParaRPr lang="es-MX" sz="1100"/>
        </a:p>
      </xdr:txBody>
    </xdr:sp>
    <xdr:clientData/>
  </xdr:twoCellAnchor>
  <xdr:twoCellAnchor>
    <xdr:from>
      <xdr:col>2</xdr:col>
      <xdr:colOff>784860</xdr:colOff>
      <xdr:row>6</xdr:row>
      <xdr:rowOff>68580</xdr:rowOff>
    </xdr:from>
    <xdr:to>
      <xdr:col>4</xdr:col>
      <xdr:colOff>304800</xdr:colOff>
      <xdr:row>8</xdr:row>
      <xdr:rowOff>53340</xdr:rowOff>
    </xdr:to>
    <xdr:sp macro="" textlink="">
      <xdr:nvSpPr>
        <xdr:cNvPr id="3" name="Rectángulo redondeado 2">
          <a:hlinkClick xmlns:r="http://schemas.openxmlformats.org/officeDocument/2006/relationships" r:id="rId2"/>
        </xdr:cNvPr>
        <xdr:cNvSpPr/>
      </xdr:nvSpPr>
      <xdr:spPr>
        <a:xfrm>
          <a:off x="2369820" y="1165860"/>
          <a:ext cx="1104900" cy="35052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Gráficas</a:t>
          </a:r>
        </a:p>
        <a:p>
          <a:pPr algn="ctr"/>
          <a:endParaRPr lang="es-MX" sz="1100" baseline="0"/>
        </a:p>
      </xdr:txBody>
    </xdr:sp>
    <xdr:clientData/>
  </xdr:twoCellAnchor>
  <xdr:twoCellAnchor>
    <xdr:from>
      <xdr:col>4</xdr:col>
      <xdr:colOff>403860</xdr:colOff>
      <xdr:row>6</xdr:row>
      <xdr:rowOff>68580</xdr:rowOff>
    </xdr:from>
    <xdr:to>
      <xdr:col>5</xdr:col>
      <xdr:colOff>716280</xdr:colOff>
      <xdr:row>8</xdr:row>
      <xdr:rowOff>53340</xdr:rowOff>
    </xdr:to>
    <xdr:sp macro="" textlink="">
      <xdr:nvSpPr>
        <xdr:cNvPr id="4" name="Rectángulo redondeado 3">
          <a:hlinkClick xmlns:r="http://schemas.openxmlformats.org/officeDocument/2006/relationships" r:id="rId3"/>
        </xdr:cNvPr>
        <xdr:cNvSpPr/>
      </xdr:nvSpPr>
      <xdr:spPr>
        <a:xfrm>
          <a:off x="3573780" y="1165860"/>
          <a:ext cx="1104900" cy="35052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Gráficos</a:t>
          </a:r>
        </a:p>
        <a:p>
          <a:pPr algn="ctr"/>
          <a:endParaRPr lang="es-MX" sz="1100" baseline="0"/>
        </a:p>
      </xdr:txBody>
    </xdr:sp>
    <xdr:clientData/>
  </xdr:twoCellAnchor>
  <xdr:twoCellAnchor>
    <xdr:from>
      <xdr:col>6</xdr:col>
      <xdr:colOff>45720</xdr:colOff>
      <xdr:row>6</xdr:row>
      <xdr:rowOff>60960</xdr:rowOff>
    </xdr:from>
    <xdr:to>
      <xdr:col>7</xdr:col>
      <xdr:colOff>358140</xdr:colOff>
      <xdr:row>8</xdr:row>
      <xdr:rowOff>45720</xdr:rowOff>
    </xdr:to>
    <xdr:sp macro="" textlink="">
      <xdr:nvSpPr>
        <xdr:cNvPr id="5" name="Rectángulo redondeado 4">
          <a:hlinkClick xmlns:r="http://schemas.openxmlformats.org/officeDocument/2006/relationships" r:id="rId4"/>
        </xdr:cNvPr>
        <xdr:cNvSpPr/>
      </xdr:nvSpPr>
      <xdr:spPr>
        <a:xfrm>
          <a:off x="4800600" y="1158240"/>
          <a:ext cx="1104900" cy="35052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Tabla dinámica</a:t>
          </a:r>
        </a:p>
        <a:p>
          <a:pPr algn="ctr"/>
          <a:endParaRPr lang="es-MX" sz="1100"/>
        </a:p>
        <a:p>
          <a:pPr algn="ctr"/>
          <a:endParaRPr lang="es-MX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22860</xdr:rowOff>
    </xdr:from>
    <xdr:to>
      <xdr:col>0</xdr:col>
      <xdr:colOff>800100</xdr:colOff>
      <xdr:row>2</xdr:row>
      <xdr:rowOff>68580</xdr:rowOff>
    </xdr:to>
    <xdr:sp macro="" textlink="">
      <xdr:nvSpPr>
        <xdr:cNvPr id="2" name="Flecha izquierda 1">
          <a:hlinkClick xmlns:r="http://schemas.openxmlformats.org/officeDocument/2006/relationships" r:id="rId1"/>
        </xdr:cNvPr>
        <xdr:cNvSpPr/>
      </xdr:nvSpPr>
      <xdr:spPr>
        <a:xfrm>
          <a:off x="30480" y="22860"/>
          <a:ext cx="769620" cy="4114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Regreso</a:t>
          </a:r>
        </a:p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358140</xdr:colOff>
      <xdr:row>7</xdr:row>
      <xdr:rowOff>186690</xdr:rowOff>
    </xdr:from>
    <xdr:to>
      <xdr:col>11</xdr:col>
      <xdr:colOff>632460</xdr:colOff>
      <xdr:row>22</xdr:row>
      <xdr:rowOff>72390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392430</xdr:colOff>
      <xdr:row>24</xdr:row>
      <xdr:rowOff>22860</xdr:rowOff>
    </xdr:from>
    <xdr:to>
      <xdr:col>10</xdr:col>
      <xdr:colOff>209550</xdr:colOff>
      <xdr:row>38</xdr:row>
      <xdr:rowOff>167640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0</xdr:col>
      <xdr:colOff>769620</xdr:colOff>
      <xdr:row>3</xdr:row>
      <xdr:rowOff>45720</xdr:rowOff>
    </xdr:to>
    <xdr:sp macro="" textlink="">
      <xdr:nvSpPr>
        <xdr:cNvPr id="4" name="Flecha izquierda 3">
          <a:hlinkClick xmlns:r="http://schemas.openxmlformats.org/officeDocument/2006/relationships" r:id="rId3"/>
        </xdr:cNvPr>
        <xdr:cNvSpPr/>
      </xdr:nvSpPr>
      <xdr:spPr>
        <a:xfrm>
          <a:off x="0" y="182880"/>
          <a:ext cx="769620" cy="4114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Regreso</a:t>
          </a:r>
        </a:p>
        <a:p>
          <a:pPr algn="l"/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9</xdr:col>
      <xdr:colOff>609600</xdr:colOff>
      <xdr:row>21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0</xdr:col>
      <xdr:colOff>769620</xdr:colOff>
      <xdr:row>3</xdr:row>
      <xdr:rowOff>45720</xdr:rowOff>
    </xdr:to>
    <xdr:sp macro="" textlink="">
      <xdr:nvSpPr>
        <xdr:cNvPr id="5" name="Flecha izquierda 4">
          <a:hlinkClick xmlns:r="http://schemas.openxmlformats.org/officeDocument/2006/relationships" r:id="rId2"/>
        </xdr:cNvPr>
        <xdr:cNvSpPr/>
      </xdr:nvSpPr>
      <xdr:spPr>
        <a:xfrm>
          <a:off x="0" y="182880"/>
          <a:ext cx="769620" cy="4114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Regreso</a:t>
          </a:r>
        </a:p>
        <a:p>
          <a:pPr algn="l"/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259080</xdr:colOff>
      <xdr:row>3</xdr:row>
      <xdr:rowOff>152400</xdr:rowOff>
    </xdr:from>
    <xdr:to>
      <xdr:col>2</xdr:col>
      <xdr:colOff>236220</xdr:colOff>
      <xdr:row>6</xdr:row>
      <xdr:rowOff>15240</xdr:rowOff>
    </xdr:to>
    <xdr:sp macro="" textlink="">
      <xdr:nvSpPr>
        <xdr:cNvPr id="2" name="Flecha izquierda 1">
          <a:hlinkClick xmlns:r="http://schemas.openxmlformats.org/officeDocument/2006/relationships" r:id="rId1"/>
        </xdr:cNvPr>
        <xdr:cNvSpPr/>
      </xdr:nvSpPr>
      <xdr:spPr>
        <a:xfrm>
          <a:off x="1051560" y="701040"/>
          <a:ext cx="769620" cy="4114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Regreso</a:t>
          </a:r>
        </a:p>
        <a:p>
          <a:pPr algn="l"/>
          <a:endParaRPr lang="es-MX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_sold_vendor.txt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endor.txt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s"/>
    </sheetNames>
    <sheetDataSet>
      <sheetData sheetId="0" refreshError="1">
        <row r="1">
          <cell r="A1" t="str">
            <v>product_id</v>
          </cell>
          <cell r="B1" t="str">
            <v>product_name</v>
          </cell>
          <cell r="C1" t="str">
            <v>descriptions</v>
          </cell>
        </row>
        <row r="2">
          <cell r="A2">
            <v>1200</v>
          </cell>
          <cell r="B2" t="str">
            <v>Macbook Pro (2017)</v>
          </cell>
          <cell r="C2" t="str">
            <v>The ultimate pro notebook. MacBook Pro features faster processors ;upgraded memory;the Apple T2 chip;and a Retina display with True Tone technology.</v>
          </cell>
        </row>
        <row r="3">
          <cell r="A3">
            <v>1300</v>
          </cell>
          <cell r="B3" t="str">
            <v xml:space="preserve">Macbook Air (2015) </v>
          </cell>
          <cell r="C3" t="str">
            <v>MacBook Air lasts up to an incredible 12 hours between charges So from your morning coffee till your evening commute;you can work unplugged. When itís time to kick back and relax;you can get up to 12 hours of iTunes movie playback.</v>
          </cell>
        </row>
        <row r="4">
          <cell r="A4">
            <v>1400</v>
          </cell>
          <cell r="B4" t="str">
            <v>Iphone X</v>
          </cell>
          <cell r="C4" t="str">
            <v xml:space="preserve">The iPhone X display is so immersive the device itself disappears into the experience. </v>
          </cell>
        </row>
        <row r="5">
          <cell r="A5">
            <v>1500</v>
          </cell>
          <cell r="B5" t="str">
            <v>Iphone 7</v>
          </cell>
          <cell r="C5" t="str">
            <v>Great connectivity of this device includes Bluetooth 4.2 version with A2DP</v>
          </cell>
        </row>
        <row r="6">
          <cell r="A6">
            <v>1600</v>
          </cell>
          <cell r="B6" t="str">
            <v>Iphone 8</v>
          </cell>
          <cell r="C6" t="str">
            <v>iPhone 8 introduces a glass design. The glass back enables easy wireless charging.</v>
          </cell>
        </row>
        <row r="7">
          <cell r="A7">
            <v>1700</v>
          </cell>
          <cell r="B7" t="str">
            <v>Ipad Air</v>
          </cell>
          <cell r="C7" t="str">
            <v>4th gen The iPad Air is unbelievably thin and light. And yet it is so much more powerful and capable</v>
          </cell>
        </row>
        <row r="8">
          <cell r="A8">
            <v>1800</v>
          </cell>
          <cell r="B8" t="str">
            <v>Ipad Mini 3th gen</v>
          </cell>
          <cell r="C8" t="str">
            <v>3th gen Everything you love about iPad ó the beautiful screen and fast</v>
          </cell>
        </row>
        <row r="9">
          <cell r="A9">
            <v>1900</v>
          </cell>
          <cell r="B9" t="str">
            <v>ESC8000 G3</v>
          </cell>
          <cell r="C9" t="str">
            <v>G3 High-density GPU server with hybrid computing power. ASUS-patented Adaptable Topology design.</v>
          </cell>
        </row>
        <row r="10">
          <cell r="A10">
            <v>2000</v>
          </cell>
          <cell r="B10" t="str">
            <v>ESC8000 G4</v>
          </cell>
          <cell r="C10" t="str">
            <v>G4 High performance ASUS 2U server with hybrid-storage design and high power-efficiency</v>
          </cell>
        </row>
        <row r="11">
          <cell r="A11">
            <v>2100</v>
          </cell>
          <cell r="B11" t="str">
            <v>XPS 13 - 5080</v>
          </cell>
          <cell r="C11" t="str">
            <v>Thinner and more powerful than ever the Dell XPS reinforces its lofty standing with an 8th Gen Intel Core processor immaculate 4K UHD display, and super-slim build.</v>
          </cell>
        </row>
        <row r="12">
          <cell r="A12">
            <v>2200</v>
          </cell>
          <cell r="B12" t="str">
            <v>XPS 15 - 5070</v>
          </cell>
          <cell r="C12" t="str">
            <v>Ultra-thin and distinctly refined the stylish Dell Inspiron gives definitive elegance to a powerful and expansive PC experience.</v>
          </cell>
        </row>
        <row r="13">
          <cell r="A13">
            <v>2300</v>
          </cell>
          <cell r="B13" t="str">
            <v>Monoprice Ultra Slim Series High Speed HDMI Cable</v>
          </cell>
          <cell r="C13" t="str">
            <v>The Monoprice Ultra Slim Active High Speed HDMI Cable series is designed with the thinnest TVs in mind</v>
          </cell>
        </row>
        <row r="14">
          <cell r="A14">
            <v>2400</v>
          </cell>
          <cell r="B14" t="str">
            <v>Monoprice Ultra Slim Series High Speed HDMI Cable - 4K</v>
          </cell>
          <cell r="C14" t="str">
            <v xml:space="preserve">Monoprice Commercial Cable supports the following HDMI features: 4K resolution at 24Hz. 3D video. </v>
          </cell>
        </row>
        <row r="15">
          <cell r="A15">
            <v>2500</v>
          </cell>
          <cell r="B15" t="str">
            <v>Avantree HT3189 Wireless Headphones</v>
          </cell>
          <cell r="C15" t="str">
            <v>Avantree HT3189 Wireless Headphones for TV Watching &amp; PC Gaming with Bluetooth</v>
          </cell>
        </row>
        <row r="16">
          <cell r="A16">
            <v>2600</v>
          </cell>
          <cell r="B16" t="str">
            <v>COWIN E7 PRO</v>
          </cell>
          <cell r="C16" t="str">
            <v>Active Noise Cancelling Headphone Bluetooth Headphones with Microphone Hi-Fi Deep Bass Wireless Headphones Over Ear 30H Playtime for Travel Work TV Computer Phone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_sold_vendor"/>
    </sheetNames>
    <sheetDataSet>
      <sheetData sheetId="0" refreshError="1">
        <row r="1">
          <cell r="A1" t="str">
            <v>product_id</v>
          </cell>
          <cell r="B1" t="str">
            <v>vendor_id</v>
          </cell>
        </row>
        <row r="2">
          <cell r="A2">
            <v>1200</v>
          </cell>
          <cell r="B2">
            <v>5000</v>
          </cell>
        </row>
        <row r="3">
          <cell r="A3">
            <v>1300</v>
          </cell>
          <cell r="B3">
            <v>5000</v>
          </cell>
        </row>
        <row r="4">
          <cell r="A4">
            <v>1400</v>
          </cell>
          <cell r="B4">
            <v>5100</v>
          </cell>
        </row>
        <row r="5">
          <cell r="A5">
            <v>1500</v>
          </cell>
          <cell r="B5">
            <v>5100</v>
          </cell>
        </row>
        <row r="6">
          <cell r="A6">
            <v>1600</v>
          </cell>
          <cell r="B6">
            <v>5100</v>
          </cell>
        </row>
        <row r="7">
          <cell r="A7">
            <v>1700</v>
          </cell>
          <cell r="B7">
            <v>5200</v>
          </cell>
        </row>
        <row r="8">
          <cell r="A8">
            <v>1800</v>
          </cell>
          <cell r="B8">
            <v>5200</v>
          </cell>
        </row>
        <row r="9">
          <cell r="A9">
            <v>1900</v>
          </cell>
          <cell r="B9">
            <v>5300</v>
          </cell>
        </row>
        <row r="10">
          <cell r="A10">
            <v>2000</v>
          </cell>
          <cell r="B10">
            <v>5300</v>
          </cell>
        </row>
        <row r="11">
          <cell r="A11">
            <v>2100</v>
          </cell>
          <cell r="B11">
            <v>5400</v>
          </cell>
        </row>
        <row r="12">
          <cell r="A12">
            <v>2200</v>
          </cell>
          <cell r="B12">
            <v>5400</v>
          </cell>
        </row>
        <row r="13">
          <cell r="A13">
            <v>2300</v>
          </cell>
          <cell r="B13">
            <v>5500</v>
          </cell>
        </row>
        <row r="14">
          <cell r="A14">
            <v>2400</v>
          </cell>
          <cell r="B14">
            <v>5500</v>
          </cell>
        </row>
        <row r="15">
          <cell r="A15">
            <v>2500</v>
          </cell>
          <cell r="B15">
            <v>5600</v>
          </cell>
        </row>
        <row r="16">
          <cell r="A16">
            <v>2600</v>
          </cell>
          <cell r="B16">
            <v>5600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ndor"/>
    </sheetNames>
    <sheetDataSet>
      <sheetData sheetId="0">
        <row r="1">
          <cell r="H1" t="str">
            <v xml:space="preserve">vendor_id </v>
          </cell>
          <cell r="I1">
            <v>5000</v>
          </cell>
          <cell r="J1">
            <v>5100</v>
          </cell>
          <cell r="K1">
            <v>5200</v>
          </cell>
          <cell r="L1">
            <v>5300</v>
          </cell>
          <cell r="M1">
            <v>5400</v>
          </cell>
          <cell r="N1">
            <v>5500</v>
          </cell>
          <cell r="O1">
            <v>5600</v>
          </cell>
        </row>
        <row r="2">
          <cell r="H2" t="str">
            <v xml:space="preserve">vendor_name </v>
          </cell>
          <cell r="I2" t="str">
            <v xml:space="preserve">Apple </v>
          </cell>
          <cell r="J2" t="str">
            <v xml:space="preserve"> Microsoft </v>
          </cell>
          <cell r="K2" t="str">
            <v xml:space="preserve">Lenovo </v>
          </cell>
          <cell r="L2" t="str">
            <v xml:space="preserve">Asus </v>
          </cell>
          <cell r="M2" t="str">
            <v xml:space="preserve">Dell </v>
          </cell>
          <cell r="N2" t="str">
            <v xml:space="preserve">Monoprice </v>
          </cell>
          <cell r="O2" t="str">
            <v xml:space="preserve">Sony </v>
          </cell>
        </row>
        <row r="3">
          <cell r="H3" t="str">
            <v xml:space="preserve">vendor_phone </v>
          </cell>
          <cell r="I3">
            <v>2569561656</v>
          </cell>
          <cell r="J3">
            <v>6165486561</v>
          </cell>
          <cell r="K3">
            <v>3215689466</v>
          </cell>
          <cell r="L3">
            <v>9568484613</v>
          </cell>
          <cell r="M3">
            <v>8465473132</v>
          </cell>
          <cell r="N3">
            <v>3189831684</v>
          </cell>
          <cell r="O3">
            <v>4846531876</v>
          </cell>
        </row>
        <row r="4">
          <cell r="H4" t="str">
            <v>vender_email</v>
          </cell>
          <cell r="I4" t="str">
            <v>apple@gmail.com</v>
          </cell>
          <cell r="J4" t="str">
            <v>microsoft@gmail.com</v>
          </cell>
          <cell r="K4" t="str">
            <v>lenovo@gmail.com</v>
          </cell>
          <cell r="L4" t="str">
            <v>asus@gmail.com</v>
          </cell>
          <cell r="M4" t="str">
            <v>dell@gmail.com</v>
          </cell>
          <cell r="N4" t="str">
            <v>monoprice@gmail.com</v>
          </cell>
          <cell r="O4" t="str">
            <v>sony@gmail.com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</sheetNames>
    <sheetDataSet>
      <sheetData sheetId="0">
        <row r="1">
          <cell r="A1" t="str">
            <v>order_id</v>
          </cell>
          <cell r="B1" t="str">
            <v>total_item</v>
          </cell>
          <cell r="C1" t="str">
            <v>shipping_fee</v>
          </cell>
          <cell r="D1" t="str">
            <v xml:space="preserve">tax </v>
          </cell>
          <cell r="E1" t="str">
            <v>total_cost</v>
          </cell>
          <cell r="G1" t="str">
            <v>order_date</v>
          </cell>
          <cell r="H1" t="str">
            <v>delivery_date</v>
          </cell>
          <cell r="I1" t="str">
            <v xml:space="preserve">ship_name </v>
          </cell>
          <cell r="J1" t="str">
            <v xml:space="preserve">ship_address </v>
          </cell>
          <cell r="K1" t="str">
            <v>tracking_number</v>
          </cell>
          <cell r="L1" t="str">
            <v>delivery_status</v>
          </cell>
        </row>
        <row r="2">
          <cell r="A2">
            <v>1000</v>
          </cell>
          <cell r="B2">
            <v>4</v>
          </cell>
          <cell r="C2">
            <v>7</v>
          </cell>
          <cell r="D2">
            <v>9.2499999999999999E-2</v>
          </cell>
          <cell r="E2">
            <v>50.02</v>
          </cell>
          <cell r="F2">
            <v>49.927500000000002</v>
          </cell>
          <cell r="G2">
            <v>43390</v>
          </cell>
          <cell r="H2">
            <v>43393</v>
          </cell>
          <cell r="I2" t="str">
            <v>Anna Addison</v>
          </cell>
          <cell r="J2" t="str">
            <v>1325 Candy Rd, San Francisco, CA 96123</v>
          </cell>
          <cell r="K2" t="str">
            <v xml:space="preserve">ZW60001 </v>
          </cell>
          <cell r="L2">
            <v>1</v>
          </cell>
        </row>
        <row r="3">
          <cell r="A3">
            <v>1001</v>
          </cell>
          <cell r="B3">
            <v>5</v>
          </cell>
          <cell r="C3">
            <v>8</v>
          </cell>
          <cell r="D3">
            <v>0.06</v>
          </cell>
          <cell r="E3">
            <v>62.45</v>
          </cell>
          <cell r="F3">
            <v>62.39</v>
          </cell>
          <cell r="G3">
            <v>43388</v>
          </cell>
          <cell r="H3">
            <v>43391</v>
          </cell>
          <cell r="I3" t="str">
            <v>Carol Campbell</v>
          </cell>
          <cell r="J3" t="str">
            <v>1931 Brown St, Gainesville, FL 85321</v>
          </cell>
          <cell r="K3" t="str">
            <v xml:space="preserve">AB61001 </v>
          </cell>
          <cell r="L3">
            <v>0</v>
          </cell>
        </row>
        <row r="4">
          <cell r="A4">
            <v>1002</v>
          </cell>
          <cell r="B4">
            <v>7</v>
          </cell>
          <cell r="C4">
            <v>10</v>
          </cell>
          <cell r="D4">
            <v>8.6999999999999994E-2</v>
          </cell>
          <cell r="E4">
            <v>40.33</v>
          </cell>
          <cell r="F4">
            <v>40.242999999999995</v>
          </cell>
          <cell r="G4">
            <v>43387</v>
          </cell>
          <cell r="H4">
            <v>43390</v>
          </cell>
          <cell r="I4" t="str">
            <v xml:space="preserve">Julia Jones </v>
          </cell>
          <cell r="J4" t="str">
            <v xml:space="preserve">1622 Seaside St, Seattle, WA 32569 </v>
          </cell>
          <cell r="K4" t="str">
            <v xml:space="preserve">CD62001 </v>
          </cell>
          <cell r="L4">
            <v>1</v>
          </cell>
        </row>
        <row r="5">
          <cell r="A5">
            <v>1003</v>
          </cell>
          <cell r="B5">
            <v>9</v>
          </cell>
          <cell r="C5">
            <v>20</v>
          </cell>
          <cell r="D5">
            <v>6.25E-2</v>
          </cell>
          <cell r="E5">
            <v>70.98</v>
          </cell>
          <cell r="F5">
            <v>70.917500000000004</v>
          </cell>
          <cell r="G5">
            <v>43385</v>
          </cell>
          <cell r="H5">
            <v>43388</v>
          </cell>
          <cell r="I5" t="str">
            <v xml:space="preserve">Irene Everly </v>
          </cell>
          <cell r="J5" t="str">
            <v>1756 East Dr, Houston, TX 28562</v>
          </cell>
          <cell r="K5" t="str">
            <v xml:space="preserve">KB63001 </v>
          </cell>
          <cell r="L5">
            <v>0</v>
          </cell>
        </row>
        <row r="6">
          <cell r="A6">
            <v>1004</v>
          </cell>
          <cell r="B6">
            <v>6</v>
          </cell>
          <cell r="C6">
            <v>7</v>
          </cell>
          <cell r="D6">
            <v>6.25E-2</v>
          </cell>
          <cell r="E6">
            <v>30.45</v>
          </cell>
          <cell r="F6">
            <v>30.387499999999999</v>
          </cell>
          <cell r="G6">
            <v>43389</v>
          </cell>
          <cell r="H6">
            <v>43392</v>
          </cell>
          <cell r="I6" t="str">
            <v>Rachel Rose</v>
          </cell>
          <cell r="J6" t="str">
            <v xml:space="preserve">1465 River Dr, Boston, MA 43625 </v>
          </cell>
          <cell r="K6" t="str">
            <v xml:space="preserve">IK64001 </v>
          </cell>
          <cell r="L6">
            <v>1</v>
          </cell>
        </row>
        <row r="7">
          <cell r="A7">
            <v>1005</v>
          </cell>
          <cell r="B7">
            <v>5</v>
          </cell>
          <cell r="C7">
            <v>8</v>
          </cell>
          <cell r="D7">
            <v>6.25E-2</v>
          </cell>
          <cell r="E7">
            <v>100.2</v>
          </cell>
          <cell r="F7">
            <v>100.1375</v>
          </cell>
          <cell r="G7">
            <v>43386</v>
          </cell>
          <cell r="H7">
            <v>43389</v>
          </cell>
          <cell r="I7" t="str">
            <v>Sophie Sutton</v>
          </cell>
          <cell r="J7" t="str">
            <v>1896 West Dr, Portland, OR 65842</v>
          </cell>
          <cell r="K7" t="str">
            <v xml:space="preserve">OP65001 </v>
          </cell>
          <cell r="L7">
            <v>0</v>
          </cell>
        </row>
        <row r="8">
          <cell r="A8">
            <v>1006</v>
          </cell>
          <cell r="B8">
            <v>3</v>
          </cell>
          <cell r="C8">
            <v>5</v>
          </cell>
          <cell r="D8">
            <v>0.10249999999999999</v>
          </cell>
          <cell r="E8">
            <v>58.52</v>
          </cell>
          <cell r="F8">
            <v>58.417500000000004</v>
          </cell>
          <cell r="G8">
            <v>43394</v>
          </cell>
          <cell r="H8">
            <v>43397</v>
          </cell>
          <cell r="I8" t="str">
            <v>Wendy West</v>
          </cell>
          <cell r="J8" t="str">
            <v>1252 Vine St, Chicago, IL 73215</v>
          </cell>
          <cell r="K8" t="str">
            <v xml:space="preserve">XH66001 </v>
          </cell>
          <cell r="L8">
            <v>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dgar rivas" refreshedDate="44791.472648726849" createdVersion="6" refreshedVersion="6" minRefreshableVersion="3" recordCount="30">
  <cacheSource type="worksheet">
    <worksheetSource ref="A19:V49" sheet="Base de datos"/>
  </cacheSource>
  <cacheFields count="23">
    <cacheField name="order_id" numFmtId="0">
      <sharedItems containsSemiMixedTypes="0" containsString="0" containsNumber="1" containsInteger="1" minValue="1000" maxValue="1006" count="7">
        <n v="1000"/>
        <n v="1001"/>
        <n v="1002"/>
        <n v="1003"/>
        <n v="1004"/>
        <n v="1005"/>
        <n v="1006"/>
      </sharedItems>
    </cacheField>
    <cacheField name="product_id" numFmtId="0">
      <sharedItems containsSemiMixedTypes="0" containsString="0" containsNumber="1" containsInteger="1" minValue="1200" maxValue="2600"/>
    </cacheField>
    <cacheField name="option_id" numFmtId="0">
      <sharedItems containsSemiMixedTypes="0" containsString="0" containsNumber="1" containsInteger="1" minValue="1201" maxValue="2602"/>
    </cacheField>
    <cacheField name="product_name" numFmtId="0">
      <sharedItems/>
    </cacheField>
    <cacheField name="vendor_id" numFmtId="0">
      <sharedItems containsSemiMixedTypes="0" containsString="0" containsNumber="1" containsInteger="1" minValue="5000" maxValue="5600" count="7">
        <n v="5000"/>
        <n v="5100"/>
        <n v="5200"/>
        <n v="5300"/>
        <n v="5400"/>
        <n v="5500"/>
        <n v="5600"/>
      </sharedItems>
    </cacheField>
    <cacheField name="Vendor name" numFmtId="0">
      <sharedItems count="7">
        <s v="Apple"/>
        <s v="Microsoft"/>
        <s v="Lenovo"/>
        <s v="Asus"/>
        <s v="Dell"/>
        <s v="Monoprice"/>
        <s v="Sony"/>
      </sharedItems>
    </cacheField>
    <cacheField name="Cantidad" numFmtId="2">
      <sharedItems containsSemiMixedTypes="0" containsString="0" containsNumber="1" containsInteger="1" minValue="1" maxValue="3"/>
    </cacheField>
    <cacheField name="quantity" numFmtId="2">
      <sharedItems containsSemiMixedTypes="0" containsString="0" containsNumber="1" containsInteger="1" minValue="10" maxValue="1299"/>
    </cacheField>
    <cacheField name="Ingreso" numFmtId="2">
      <sharedItems containsSemiMixedTypes="0" containsString="0" containsNumber="1" containsInteger="1" minValue="15" maxValue="3750" count="28">
        <n v="2598"/>
        <n v="1299"/>
        <n v="2997"/>
        <n v="1998"/>
        <n v="799"/>
        <n v="798"/>
        <n v="1197"/>
        <n v="1198"/>
        <n v="599"/>
        <n v="899"/>
        <n v="2697"/>
        <n v="499"/>
        <n v="998"/>
        <n v="650"/>
        <n v="1300"/>
        <n v="900"/>
        <n v="1350"/>
        <n v="1250"/>
        <n v="3750"/>
        <n v="1200"/>
        <n v="1800"/>
        <n v="15"/>
        <n v="30"/>
        <n v="20"/>
        <n v="750"/>
        <n v="250"/>
        <n v="1600"/>
        <n v="800"/>
      </sharedItems>
    </cacheField>
    <cacheField name="ventas" numFmtId="2">
      <sharedItems/>
    </cacheField>
    <cacheField name="Condición" numFmtId="0">
      <sharedItems containsSemiMixedTypes="0" containsString="0" containsNumber="1" containsInteger="1" minValue="1" maxValue="3"/>
    </cacheField>
    <cacheField name="Semaforo" numFmtId="14">
      <sharedItems containsSemiMixedTypes="0" containsNonDate="0" containsDate="1" containsString="0" minDate="2018-10-12T00:00:00" maxDate="2018-10-22T00:00:00"/>
    </cacheField>
    <cacheField name="order_date" numFmtId="14">
      <sharedItems containsSemiMixedTypes="0" containsNonDate="0" containsDate="1" containsString="0" minDate="2018-10-15T00:00:00" maxDate="2018-10-25T00:00:00" count="7">
        <d v="2018-10-20T00:00:00"/>
        <d v="2018-10-18T00:00:00"/>
        <d v="2018-10-17T00:00:00"/>
        <d v="2018-10-15T00:00:00"/>
        <d v="2018-10-19T00:00:00"/>
        <d v="2018-10-16T00:00:00"/>
        <d v="2018-10-24T00:00:00"/>
      </sharedItems>
    </cacheField>
    <cacheField name="delivery_date" numFmtId="0">
      <sharedItems containsSemiMixedTypes="0" containsString="0" containsNumber="1" containsInteger="1" minValue="10" maxValue="10" count="1">
        <n v="10"/>
      </sharedItems>
    </cacheField>
    <cacheField name="mes" numFmtId="0">
      <sharedItems count="7">
        <s v="Anna"/>
        <s v="Carol"/>
        <s v="Julia"/>
        <s v="Irene"/>
        <s v="Rachel"/>
        <s v="Sophie"/>
        <s v="Wendy"/>
      </sharedItems>
    </cacheField>
    <cacheField name="ship_name " numFmtId="0">
      <sharedItems/>
    </cacheField>
    <cacheField name="Apellido" numFmtId="0">
      <sharedItems/>
    </cacheField>
    <cacheField name="Concatenar" numFmtId="0">
      <sharedItems/>
    </cacheField>
    <cacheField name="ship_address " numFmtId="0">
      <sharedItems/>
    </cacheField>
    <cacheField name="tracking_number" numFmtId="0">
      <sharedItems/>
    </cacheField>
    <cacheField name="Extracción" numFmtId="0">
      <sharedItems containsSemiMixedTypes="0" containsString="0" containsNumber="1" containsInteger="1" minValue="0" maxValue="1"/>
    </cacheField>
    <cacheField name="delivery_status" numFmtId="0">
      <sharedItems count="3">
        <s v="Proceso"/>
        <s v="Tránsito"/>
        <s v="Entregado"/>
      </sharedItems>
    </cacheField>
    <cacheField name="Valor promedio por unidad" numFmtId="0" formula="Ingreso /quantit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n v="1200"/>
    <n v="1201"/>
    <s v="Macbook Pro (2017)"/>
    <x v="0"/>
    <x v="0"/>
    <n v="2"/>
    <n v="1299"/>
    <x v="0"/>
    <s v="Aplica Bono"/>
    <n v="3"/>
    <d v="2018-10-17T00:00:00"/>
    <x v="0"/>
    <x v="0"/>
    <x v="0"/>
    <s v="Addison"/>
    <s v="10 Addison 1000"/>
    <s v="1325 Candy Rd, San Francisco, CA 96123"/>
    <s v="ZW60001 "/>
    <s v="ZW"/>
    <n v="1"/>
    <x v="0"/>
  </r>
  <r>
    <x v="0"/>
    <n v="1200"/>
    <n v="1202"/>
    <s v="Macbook Pro (2017)"/>
    <x v="0"/>
    <x v="0"/>
    <n v="1"/>
    <n v="1299"/>
    <x v="1"/>
    <s v="Aplica Bono"/>
    <n v="3"/>
    <d v="2018-10-17T00:00:00"/>
    <x v="0"/>
    <x v="0"/>
    <x v="0"/>
    <s v="Addison"/>
    <s v="10 Addison 1000"/>
    <s v="1325 Candy Rd, San Francisco, CA 96123"/>
    <s v="ZW60001 "/>
    <s v="ZW"/>
    <n v="1"/>
    <x v="1"/>
  </r>
  <r>
    <x v="0"/>
    <n v="1300"/>
    <n v="1301"/>
    <s v="Macbook Air (2015) "/>
    <x v="0"/>
    <x v="0"/>
    <n v="3"/>
    <n v="999"/>
    <x v="2"/>
    <s v="Aplica Bono"/>
    <n v="3"/>
    <d v="2018-10-17T00:00:00"/>
    <x v="0"/>
    <x v="0"/>
    <x v="0"/>
    <s v="Addison"/>
    <s v="10 Addison 1000"/>
    <s v="1325 Candy Rd, San Francisco, CA 96123"/>
    <s v="ZW60001 "/>
    <s v="ZW"/>
    <n v="1"/>
    <x v="2"/>
  </r>
  <r>
    <x v="0"/>
    <n v="1300"/>
    <n v="1302"/>
    <s v="Macbook Air (2015) "/>
    <x v="0"/>
    <x v="0"/>
    <n v="2"/>
    <n v="999"/>
    <x v="3"/>
    <s v="Aplica Bono"/>
    <n v="3"/>
    <d v="2018-10-17T00:00:00"/>
    <x v="0"/>
    <x v="0"/>
    <x v="0"/>
    <s v="Addison"/>
    <s v="10 Addison 1000"/>
    <s v="1325 Candy Rd, San Francisco, CA 96123"/>
    <s v="ZW60001 "/>
    <s v="ZW"/>
    <n v="1"/>
    <x v="1"/>
  </r>
  <r>
    <x v="1"/>
    <n v="1400"/>
    <n v="1401"/>
    <s v="Iphone X"/>
    <x v="1"/>
    <x v="1"/>
    <n v="1"/>
    <n v="799"/>
    <x v="4"/>
    <s v="No aplica"/>
    <n v="1"/>
    <d v="2018-10-15T00:00:00"/>
    <x v="1"/>
    <x v="0"/>
    <x v="1"/>
    <s v="Campbell"/>
    <s v="10 Campbell 1001"/>
    <s v="1931 Brown St, Gainesville, FL 85321"/>
    <s v="AB61001 "/>
    <s v="AB"/>
    <n v="0"/>
    <x v="2"/>
  </r>
  <r>
    <x v="1"/>
    <n v="1400"/>
    <n v="1402"/>
    <s v="Iphone X"/>
    <x v="1"/>
    <x v="1"/>
    <n v="1"/>
    <n v="799"/>
    <x v="4"/>
    <s v="No aplica"/>
    <n v="1"/>
    <d v="2018-10-15T00:00:00"/>
    <x v="1"/>
    <x v="0"/>
    <x v="1"/>
    <s v="Campbell"/>
    <s v="10 Campbell 1001"/>
    <s v="1931 Brown St, Gainesville, FL 85321"/>
    <s v="AB61001 "/>
    <s v="AB"/>
    <n v="0"/>
    <x v="2"/>
  </r>
  <r>
    <x v="1"/>
    <n v="1500"/>
    <n v="1501"/>
    <s v="Iphone 7"/>
    <x v="1"/>
    <x v="1"/>
    <n v="2"/>
    <n v="399"/>
    <x v="5"/>
    <s v="No aplica"/>
    <n v="1"/>
    <d v="2018-10-15T00:00:00"/>
    <x v="1"/>
    <x v="0"/>
    <x v="1"/>
    <s v="Campbell"/>
    <s v="10 Campbell 1001"/>
    <s v="1931 Brown St, Gainesville, FL 85321"/>
    <s v="AB61001 "/>
    <s v="AB"/>
    <n v="0"/>
    <x v="2"/>
  </r>
  <r>
    <x v="1"/>
    <n v="1500"/>
    <n v="1502"/>
    <s v="Iphone 7"/>
    <x v="1"/>
    <x v="1"/>
    <n v="3"/>
    <n v="399"/>
    <x v="6"/>
    <s v="Aplica Bono"/>
    <n v="3"/>
    <d v="2018-10-15T00:00:00"/>
    <x v="1"/>
    <x v="0"/>
    <x v="1"/>
    <s v="Campbell"/>
    <s v="10 Campbell 1001"/>
    <s v="1931 Brown St, Gainesville, FL 85321"/>
    <s v="AB61001 "/>
    <s v="AB"/>
    <n v="0"/>
    <x v="2"/>
  </r>
  <r>
    <x v="2"/>
    <n v="1600"/>
    <n v="1601"/>
    <s v="Iphone 8"/>
    <x v="1"/>
    <x v="1"/>
    <n v="2"/>
    <n v="599"/>
    <x v="7"/>
    <s v="Aplica Bono"/>
    <n v="3"/>
    <d v="2018-10-14T00:00:00"/>
    <x v="2"/>
    <x v="0"/>
    <x v="2"/>
    <s v="Jones"/>
    <s v="10 Jones 1002"/>
    <s v="1622 Seaside St, Seattle, WA 32569 "/>
    <s v="CD62001 "/>
    <s v="CD"/>
    <n v="1"/>
    <x v="2"/>
  </r>
  <r>
    <x v="2"/>
    <n v="1600"/>
    <n v="1602"/>
    <s v="Iphone 8"/>
    <x v="1"/>
    <x v="1"/>
    <n v="1"/>
    <n v="599"/>
    <x v="8"/>
    <s v="No aplica"/>
    <n v="1"/>
    <d v="2018-10-14T00:00:00"/>
    <x v="2"/>
    <x v="0"/>
    <x v="2"/>
    <s v="Jones"/>
    <s v="10 Jones 1002"/>
    <s v="1622 Seaside St, Seattle, WA 32569 "/>
    <s v="CD62001 "/>
    <s v="CD"/>
    <n v="1"/>
    <x v="2"/>
  </r>
  <r>
    <x v="2"/>
    <n v="1700"/>
    <n v="1701"/>
    <s v="Ipad Air"/>
    <x v="2"/>
    <x v="2"/>
    <n v="1"/>
    <n v="899"/>
    <x v="9"/>
    <s v="Aplica Bono"/>
    <n v="3"/>
    <d v="2018-10-14T00:00:00"/>
    <x v="2"/>
    <x v="0"/>
    <x v="2"/>
    <s v="Jones"/>
    <s v="10 Jones 1002"/>
    <s v="1622 Seaside St, Seattle, WA 32569 "/>
    <s v="CD62001 "/>
    <s v="CD"/>
    <n v="1"/>
    <x v="2"/>
  </r>
  <r>
    <x v="2"/>
    <n v="1700"/>
    <n v="1702"/>
    <s v="Ipad Air"/>
    <x v="2"/>
    <x v="2"/>
    <n v="3"/>
    <n v="899"/>
    <x v="10"/>
    <s v="Aplica Bono"/>
    <n v="3"/>
    <d v="2018-10-14T00:00:00"/>
    <x v="2"/>
    <x v="0"/>
    <x v="2"/>
    <s v="Jones"/>
    <s v="10 Jones 1002"/>
    <s v="1622 Seaside St, Seattle, WA 32569 "/>
    <s v="CD62001 "/>
    <s v="CD"/>
    <n v="1"/>
    <x v="2"/>
  </r>
  <r>
    <x v="3"/>
    <n v="1800"/>
    <n v="1801"/>
    <s v="Ipad Mini 3th gen"/>
    <x v="2"/>
    <x v="2"/>
    <n v="1"/>
    <n v="499"/>
    <x v="11"/>
    <s v="No aplica"/>
    <n v="1"/>
    <d v="2018-10-12T00:00:00"/>
    <x v="3"/>
    <x v="0"/>
    <x v="3"/>
    <s v="Everly"/>
    <s v="10 Everly 1003"/>
    <s v="1756 East Dr, Houston, TX 28562"/>
    <s v="KB63001 "/>
    <s v="KB"/>
    <n v="0"/>
    <x v="2"/>
  </r>
  <r>
    <x v="3"/>
    <n v="1800"/>
    <n v="1802"/>
    <s v="Ipad Mini 3th gen"/>
    <x v="2"/>
    <x v="2"/>
    <n v="2"/>
    <n v="499"/>
    <x v="12"/>
    <s v="Aplica Bono"/>
    <n v="3"/>
    <d v="2018-10-12T00:00:00"/>
    <x v="3"/>
    <x v="0"/>
    <x v="3"/>
    <s v="Everly"/>
    <s v="10 Everly 1003"/>
    <s v="1756 East Dr, Houston, TX 28562"/>
    <s v="KB63001 "/>
    <s v="KB"/>
    <n v="0"/>
    <x v="2"/>
  </r>
  <r>
    <x v="3"/>
    <n v="1900"/>
    <n v="1901"/>
    <s v="ESC8000 G3"/>
    <x v="3"/>
    <x v="3"/>
    <n v="1"/>
    <n v="650"/>
    <x v="13"/>
    <s v="No aplica"/>
    <n v="1"/>
    <d v="2018-10-12T00:00:00"/>
    <x v="3"/>
    <x v="0"/>
    <x v="3"/>
    <s v="Everly"/>
    <s v="10 Everly 1003"/>
    <s v="1756 East Dr, Houston, TX 28562"/>
    <s v="KB63001 "/>
    <s v="KB"/>
    <n v="0"/>
    <x v="2"/>
  </r>
  <r>
    <x v="3"/>
    <n v="1900"/>
    <n v="1902"/>
    <s v="ESC8000 G3"/>
    <x v="3"/>
    <x v="3"/>
    <n v="2"/>
    <n v="650"/>
    <x v="14"/>
    <s v="Aplica Bono"/>
    <n v="3"/>
    <d v="2018-10-12T00:00:00"/>
    <x v="3"/>
    <x v="0"/>
    <x v="3"/>
    <s v="Everly"/>
    <s v="10 Everly 1003"/>
    <s v="1756 East Dr, Houston, TX 28562"/>
    <s v="KB63001 "/>
    <s v="KB"/>
    <n v="0"/>
    <x v="2"/>
  </r>
  <r>
    <x v="4"/>
    <n v="2000"/>
    <n v="2001"/>
    <s v="ESC8000 G4"/>
    <x v="3"/>
    <x v="3"/>
    <n v="2"/>
    <n v="450"/>
    <x v="15"/>
    <s v="Aplica Bono"/>
    <n v="3"/>
    <d v="2018-10-16T00:00:00"/>
    <x v="4"/>
    <x v="0"/>
    <x v="4"/>
    <s v="Rose"/>
    <s v="10 Rose 1004"/>
    <s v="1465 River Dr, Boston, MA 43625 "/>
    <s v="IK64001 "/>
    <s v="IK"/>
    <n v="1"/>
    <x v="2"/>
  </r>
  <r>
    <x v="4"/>
    <n v="2000"/>
    <n v="2002"/>
    <s v="ESC8000 G4"/>
    <x v="3"/>
    <x v="3"/>
    <n v="3"/>
    <n v="450"/>
    <x v="16"/>
    <s v="Aplica Bono"/>
    <n v="3"/>
    <d v="2018-10-16T00:00:00"/>
    <x v="4"/>
    <x v="0"/>
    <x v="4"/>
    <s v="Rose"/>
    <s v="10 Rose 1004"/>
    <s v="1465 River Dr, Boston, MA 43625 "/>
    <s v="IK64001 "/>
    <s v="IK"/>
    <n v="1"/>
    <x v="2"/>
  </r>
  <r>
    <x v="4"/>
    <n v="2100"/>
    <n v="2101"/>
    <s v="XPS 13 - 5080"/>
    <x v="4"/>
    <x v="4"/>
    <n v="1"/>
    <n v="1250"/>
    <x v="17"/>
    <s v="Aplica Bono"/>
    <n v="3"/>
    <d v="2018-10-16T00:00:00"/>
    <x v="4"/>
    <x v="0"/>
    <x v="4"/>
    <s v="Rose"/>
    <s v="10 Rose 1004"/>
    <s v="1465 River Dr, Boston, MA 43625 "/>
    <s v="IK64001 "/>
    <s v="IK"/>
    <n v="1"/>
    <x v="2"/>
  </r>
  <r>
    <x v="4"/>
    <n v="2100"/>
    <n v="2102"/>
    <s v="XPS 13 - 5080"/>
    <x v="4"/>
    <x v="4"/>
    <n v="3"/>
    <n v="1250"/>
    <x v="18"/>
    <s v="Aplica Bono"/>
    <n v="3"/>
    <d v="2018-10-16T00:00:00"/>
    <x v="4"/>
    <x v="0"/>
    <x v="4"/>
    <s v="Rose"/>
    <s v="10 Rose 1004"/>
    <s v="1465 River Dr, Boston, MA 43625 "/>
    <s v="IK64001 "/>
    <s v="IK"/>
    <n v="1"/>
    <x v="2"/>
  </r>
  <r>
    <x v="4"/>
    <n v="2200"/>
    <n v="2201"/>
    <s v="XPS 15 - 5070"/>
    <x v="4"/>
    <x v="4"/>
    <n v="2"/>
    <n v="600"/>
    <x v="19"/>
    <s v="Aplica Bono"/>
    <n v="3"/>
    <d v="2018-10-16T00:00:00"/>
    <x v="4"/>
    <x v="0"/>
    <x v="4"/>
    <s v="Rose"/>
    <s v="10 Rose 1004"/>
    <s v="1465 River Dr, Boston, MA 43625 "/>
    <s v="IK64001 "/>
    <s v="IK"/>
    <n v="1"/>
    <x v="2"/>
  </r>
  <r>
    <x v="4"/>
    <n v="2200"/>
    <n v="2202"/>
    <s v="XPS 15 - 5070"/>
    <x v="4"/>
    <x v="4"/>
    <n v="3"/>
    <n v="600"/>
    <x v="20"/>
    <s v="Aplica Bono"/>
    <n v="3"/>
    <d v="2018-10-16T00:00:00"/>
    <x v="4"/>
    <x v="0"/>
    <x v="4"/>
    <s v="Rose"/>
    <s v="10 Rose 1004"/>
    <s v="1465 River Dr, Boston, MA 43625 "/>
    <s v="IK64001 "/>
    <s v="IK"/>
    <n v="1"/>
    <x v="2"/>
  </r>
  <r>
    <x v="5"/>
    <n v="2300"/>
    <n v="2301"/>
    <s v="Monoprice Ultra Slim Series High Speed HDMI Cable"/>
    <x v="5"/>
    <x v="5"/>
    <n v="1"/>
    <n v="15"/>
    <x v="21"/>
    <s v="No aplica"/>
    <n v="1"/>
    <d v="2018-10-13T00:00:00"/>
    <x v="5"/>
    <x v="0"/>
    <x v="5"/>
    <s v="Sutton"/>
    <s v="10 Sutton 1005"/>
    <s v="1896 West Dr, Portland, OR 65842"/>
    <s v="OP65001 "/>
    <s v="OP"/>
    <n v="0"/>
    <x v="2"/>
  </r>
  <r>
    <x v="5"/>
    <n v="2300"/>
    <n v="2302"/>
    <s v="Monoprice Ultra Slim Series High Speed HDMI Cable"/>
    <x v="5"/>
    <x v="5"/>
    <n v="1"/>
    <n v="15"/>
    <x v="21"/>
    <s v="No aplica"/>
    <n v="1"/>
    <d v="2018-10-13T00:00:00"/>
    <x v="5"/>
    <x v="0"/>
    <x v="5"/>
    <s v="Sutton"/>
    <s v="10 Sutton 1005"/>
    <s v="1896 West Dr, Portland, OR 65842"/>
    <s v="OP65001 "/>
    <s v="OP"/>
    <n v="0"/>
    <x v="2"/>
  </r>
  <r>
    <x v="5"/>
    <n v="2400"/>
    <n v="2401"/>
    <s v="Monoprice Ultra Slim Series High Speed HDMI Cable - 4K"/>
    <x v="5"/>
    <x v="5"/>
    <n v="3"/>
    <n v="10"/>
    <x v="22"/>
    <s v="No aplica"/>
    <n v="1"/>
    <d v="2018-10-13T00:00:00"/>
    <x v="5"/>
    <x v="0"/>
    <x v="5"/>
    <s v="Sutton"/>
    <s v="10 Sutton 1005"/>
    <s v="1896 West Dr, Portland, OR 65842"/>
    <s v="OP65001 "/>
    <s v="OP"/>
    <n v="0"/>
    <x v="2"/>
  </r>
  <r>
    <x v="6"/>
    <n v="2400"/>
    <n v="2402"/>
    <s v="Monoprice Ultra Slim Series High Speed HDMI Cable - 4K"/>
    <x v="5"/>
    <x v="5"/>
    <n v="2"/>
    <n v="10"/>
    <x v="23"/>
    <s v="No aplica"/>
    <n v="1"/>
    <d v="2018-10-21T00:00:00"/>
    <x v="6"/>
    <x v="0"/>
    <x v="6"/>
    <s v="West"/>
    <s v="10 West 1006"/>
    <s v="1252 Vine St, Chicago, IL 73215"/>
    <s v="XH66001 "/>
    <s v="XH"/>
    <n v="1"/>
    <x v="2"/>
  </r>
  <r>
    <x v="6"/>
    <n v="2500"/>
    <n v="2501"/>
    <s v="Avantree HT3189 Wireless Headphones"/>
    <x v="6"/>
    <x v="6"/>
    <n v="3"/>
    <n v="250"/>
    <x v="24"/>
    <s v="No aplica"/>
    <n v="1"/>
    <d v="2018-10-21T00:00:00"/>
    <x v="6"/>
    <x v="0"/>
    <x v="6"/>
    <s v="West"/>
    <s v="10 West 1006"/>
    <s v="1252 Vine St, Chicago, IL 73215"/>
    <s v="XH66001 "/>
    <s v="XH"/>
    <n v="1"/>
    <x v="2"/>
  </r>
  <r>
    <x v="6"/>
    <n v="2500"/>
    <n v="2502"/>
    <s v="Avantree HT3189 Wireless Headphones"/>
    <x v="6"/>
    <x v="6"/>
    <n v="1"/>
    <n v="250"/>
    <x v="25"/>
    <s v="No aplica"/>
    <n v="1"/>
    <d v="2018-10-21T00:00:00"/>
    <x v="6"/>
    <x v="0"/>
    <x v="6"/>
    <s v="West"/>
    <s v="10 West 1006"/>
    <s v="1252 Vine St, Chicago, IL 73215"/>
    <s v="XH66001 "/>
    <s v="XH"/>
    <n v="1"/>
    <x v="2"/>
  </r>
  <r>
    <x v="6"/>
    <n v="2600"/>
    <n v="2601"/>
    <s v="COWIN E7 PRO"/>
    <x v="6"/>
    <x v="6"/>
    <n v="2"/>
    <n v="800"/>
    <x v="26"/>
    <s v="Aplica Bono"/>
    <n v="3"/>
    <d v="2018-10-21T00:00:00"/>
    <x v="6"/>
    <x v="0"/>
    <x v="6"/>
    <s v="West"/>
    <s v="10 West 1006"/>
    <s v="1252 Vine St, Chicago, IL 73215"/>
    <s v="XH66001 "/>
    <s v="XH"/>
    <n v="1"/>
    <x v="2"/>
  </r>
  <r>
    <x v="6"/>
    <n v="2600"/>
    <n v="2602"/>
    <s v="COWIN E7 PRO"/>
    <x v="6"/>
    <x v="6"/>
    <n v="1"/>
    <n v="800"/>
    <x v="27"/>
    <s v="Falta poco"/>
    <n v="2"/>
    <d v="2018-10-21T00:00:00"/>
    <x v="6"/>
    <x v="0"/>
    <x v="6"/>
    <s v="West"/>
    <s v="10 West 1006"/>
    <s v="1252 Vine St, Chicago, IL 73215"/>
    <s v="XH66001 "/>
    <s v="XH"/>
    <n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2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7:C15" firstHeaderRow="0" firstDataRow="1" firstDataCol="1" rowPageCount="1" colPageCount="1"/>
  <pivotFields count="23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 defaultSubtotal="0">
      <items count="7">
        <item x="0"/>
        <item x="1"/>
        <item x="2"/>
        <item x="3"/>
        <item x="4"/>
        <item x="5"/>
        <item x="6"/>
      </items>
    </pivotField>
    <pivotField axis="axisRow" showAll="0">
      <items count="8">
        <item x="0"/>
        <item x="3"/>
        <item x="4"/>
        <item x="2"/>
        <item x="1"/>
        <item x="5"/>
        <item x="6"/>
        <item t="default"/>
      </items>
    </pivotField>
    <pivotField dataField="1" numFmtId="2" showAll="0"/>
    <pivotField numFmtId="2" showAll="0"/>
    <pivotField dataField="1" numFmtId="2" showAll="0" defaultSubtotal="0">
      <items count="28">
        <item x="21"/>
        <item x="23"/>
        <item x="22"/>
        <item x="25"/>
        <item x="11"/>
        <item x="8"/>
        <item x="13"/>
        <item x="24"/>
        <item x="5"/>
        <item x="4"/>
        <item x="27"/>
        <item x="9"/>
        <item x="15"/>
        <item x="12"/>
        <item x="6"/>
        <item x="7"/>
        <item x="19"/>
        <item x="17"/>
        <item x="1"/>
        <item x="14"/>
        <item x="16"/>
        <item x="26"/>
        <item x="20"/>
        <item x="3"/>
        <item x="0"/>
        <item x="10"/>
        <item x="2"/>
        <item x="18"/>
      </items>
    </pivotField>
    <pivotField showAll="0"/>
    <pivotField showAll="0"/>
    <pivotField numFmtId="14" showAll="0"/>
    <pivotField numFmtId="14" showAll="0">
      <items count="8">
        <item x="3"/>
        <item x="5"/>
        <item x="2"/>
        <item x="1"/>
        <item x="4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dragToRow="0" dragToCol="0" dragToPage="0" showAll="0" defaultSubtota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21" item="0" hier="-1"/>
  </pageFields>
  <dataFields count="2">
    <dataField name="Suma de Ingreso" fld="8" baseField="0" baseItem="0"/>
    <dataField name="Suma de Cantida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2" cacheId="2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6:C15" firstHeaderRow="1" firstDataRow="2" firstDataCol="1"/>
  <pivotFields count="23">
    <pivotField showAll="0"/>
    <pivotField showAll="0"/>
    <pivotField showAll="0"/>
    <pivotField showAll="0"/>
    <pivotField showAll="0"/>
    <pivotField axis="axisRow" showAll="0" sortType="descending">
      <items count="8">
        <item x="0"/>
        <item x="3"/>
        <item x="4"/>
        <item x="2"/>
        <item x="1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2" showAll="0"/>
    <pivotField numFmtId="2" showAll="0"/>
    <pivotField dataField="1" numFmtId="2" showAll="0"/>
    <pivotField showAll="0"/>
    <pivotField showAll="0"/>
    <pivotField numFmtId="14" showAll="0"/>
    <pivotField numFmtId="14" showAll="0"/>
    <pivotField axis="axisCol" showAll="0">
      <items count="2">
        <item x="0"/>
        <item t="default"/>
      </items>
    </pivotField>
    <pivotField showAll="0">
      <items count="8">
        <item x="0"/>
        <item x="1"/>
        <item x="3"/>
        <item x="2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5"/>
  </rowFields>
  <rowItems count="8">
    <i>
      <x/>
    </i>
    <i>
      <x v="2"/>
    </i>
    <i>
      <x v="4"/>
    </i>
    <i>
      <x v="3"/>
    </i>
    <i>
      <x v="1"/>
    </i>
    <i>
      <x v="6"/>
    </i>
    <i>
      <x v="5"/>
    </i>
    <i t="grand">
      <x/>
    </i>
  </rowItems>
  <colFields count="1">
    <field x="13"/>
  </colFields>
  <colItems count="2">
    <i>
      <x/>
    </i>
    <i t="grand">
      <x/>
    </i>
  </colItems>
  <dataFields count="1">
    <dataField name="Suma de Ingreso" fld="8" baseField="0" baseItem="0"/>
  </dataFields>
  <chartFormats count="1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showRowColHeaders="0" tabSelected="1" workbookViewId="0"/>
  </sheetViews>
  <sheetFormatPr baseColWidth="10" defaultColWidth="0" defaultRowHeight="14.4" zeroHeight="1" x14ac:dyDescent="0.3"/>
  <cols>
    <col min="1" max="8" width="11.5546875" customWidth="1"/>
    <col min="9" max="16384" width="11.5546875" hidden="1"/>
  </cols>
  <sheetData>
    <row r="1" spans="1:8" x14ac:dyDescent="0.3">
      <c r="A1" s="28"/>
      <c r="B1" s="28"/>
      <c r="C1" s="28"/>
      <c r="D1" s="28"/>
      <c r="E1" s="28"/>
      <c r="F1" s="28"/>
      <c r="G1" s="28"/>
      <c r="H1" s="28"/>
    </row>
    <row r="2" spans="1:8" x14ac:dyDescent="0.3">
      <c r="A2" s="28"/>
      <c r="B2" s="28"/>
      <c r="C2" s="28"/>
      <c r="D2" s="28"/>
      <c r="E2" s="28"/>
      <c r="F2" s="28"/>
      <c r="G2" s="28"/>
      <c r="H2" s="28"/>
    </row>
    <row r="3" spans="1:8" ht="36.6" x14ac:dyDescent="0.7">
      <c r="A3" s="28"/>
      <c r="B3" s="28"/>
      <c r="C3" s="29" t="s">
        <v>113</v>
      </c>
      <c r="D3" s="28"/>
      <c r="E3" s="28"/>
      <c r="F3" s="28"/>
      <c r="G3" s="28"/>
      <c r="H3" s="28"/>
    </row>
    <row r="4" spans="1:8" x14ac:dyDescent="0.3">
      <c r="A4" s="28"/>
      <c r="B4" s="28"/>
      <c r="C4" s="28"/>
      <c r="D4" s="28"/>
      <c r="E4" s="28"/>
      <c r="F4" s="28"/>
      <c r="G4" s="28"/>
      <c r="H4" s="28"/>
    </row>
    <row r="5" spans="1:8" x14ac:dyDescent="0.3">
      <c r="A5" s="28"/>
      <c r="B5" s="28"/>
      <c r="C5" s="28"/>
      <c r="D5" s="28"/>
      <c r="E5" s="28"/>
      <c r="F5" s="28"/>
      <c r="G5" s="28"/>
      <c r="H5" s="28"/>
    </row>
    <row r="6" spans="1:8" x14ac:dyDescent="0.3">
      <c r="A6" s="28"/>
      <c r="B6" s="28"/>
      <c r="C6" s="28"/>
      <c r="D6" s="28"/>
      <c r="E6" s="28"/>
      <c r="F6" s="28"/>
      <c r="G6" s="28"/>
      <c r="H6" s="28"/>
    </row>
    <row r="7" spans="1:8" x14ac:dyDescent="0.3">
      <c r="A7" s="28"/>
      <c r="B7" s="28"/>
      <c r="C7" s="28"/>
      <c r="D7" s="28"/>
      <c r="E7" s="28"/>
      <c r="F7" s="28"/>
      <c r="G7" s="28"/>
      <c r="H7" s="28"/>
    </row>
    <row r="8" spans="1:8" x14ac:dyDescent="0.3">
      <c r="A8" s="28"/>
      <c r="B8" s="28"/>
      <c r="C8" s="28"/>
      <c r="D8" s="28"/>
      <c r="E8" s="28"/>
      <c r="F8" s="28"/>
      <c r="G8" s="28"/>
      <c r="H8" s="28"/>
    </row>
    <row r="9" spans="1:8" x14ac:dyDescent="0.3">
      <c r="A9" s="28"/>
      <c r="B9" s="28"/>
      <c r="C9" s="28"/>
      <c r="D9" s="28"/>
      <c r="E9" s="28"/>
      <c r="F9" s="28"/>
      <c r="G9" s="28"/>
      <c r="H9" s="28"/>
    </row>
    <row r="10" spans="1:8" x14ac:dyDescent="0.3">
      <c r="A10" s="28"/>
      <c r="B10" s="28"/>
      <c r="C10" s="28"/>
      <c r="D10" s="28"/>
      <c r="E10" s="28"/>
      <c r="F10" s="28"/>
      <c r="G10" s="28"/>
      <c r="H10" s="28"/>
    </row>
    <row r="11" spans="1:8" x14ac:dyDescent="0.3">
      <c r="A11" s="28"/>
      <c r="B11" s="28"/>
      <c r="C11" s="28"/>
      <c r="D11" s="28"/>
      <c r="E11" s="28"/>
      <c r="F11" s="28"/>
      <c r="G11" s="28"/>
      <c r="H11" s="28"/>
    </row>
    <row r="12" spans="1:8" x14ac:dyDescent="0.3">
      <c r="A12" s="28"/>
      <c r="B12" s="28"/>
      <c r="C12" s="28"/>
      <c r="D12" s="28"/>
      <c r="E12" s="28"/>
      <c r="F12" s="28"/>
      <c r="G12" s="28"/>
      <c r="H12" s="28"/>
    </row>
    <row r="13" spans="1:8" x14ac:dyDescent="0.3">
      <c r="A13" s="28"/>
      <c r="B13" s="28"/>
      <c r="C13" s="28"/>
      <c r="D13" s="28"/>
      <c r="E13" s="28"/>
      <c r="F13" s="28"/>
      <c r="G13" s="28"/>
      <c r="H13" s="28"/>
    </row>
    <row r="14" spans="1:8" x14ac:dyDescent="0.3">
      <c r="A14" s="28"/>
      <c r="B14" s="28"/>
      <c r="C14" s="28"/>
      <c r="D14" s="28"/>
      <c r="E14" s="28"/>
      <c r="F14" s="28"/>
      <c r="G14" s="28"/>
      <c r="H14" s="28"/>
    </row>
    <row r="15" spans="1:8" x14ac:dyDescent="0.3">
      <c r="A15" s="28"/>
      <c r="B15" s="28"/>
      <c r="C15" s="28"/>
      <c r="D15" s="28"/>
      <c r="E15" s="28"/>
      <c r="F15" s="28"/>
      <c r="G15" s="28"/>
      <c r="H15" s="28"/>
    </row>
    <row r="16" spans="1:8" x14ac:dyDescent="0.3">
      <c r="A16" s="28"/>
      <c r="B16" s="28"/>
      <c r="C16" s="28"/>
      <c r="D16" s="28"/>
      <c r="E16" s="28"/>
      <c r="F16" s="28"/>
      <c r="G16" s="28"/>
      <c r="H16" s="28"/>
    </row>
    <row r="17" spans="1:8" x14ac:dyDescent="0.3">
      <c r="A17" s="28"/>
      <c r="B17" s="28"/>
      <c r="C17" s="28"/>
      <c r="D17" s="28"/>
      <c r="E17" s="28"/>
      <c r="F17" s="28"/>
      <c r="G17" s="28"/>
      <c r="H17" s="28"/>
    </row>
    <row r="18" spans="1:8" x14ac:dyDescent="0.3">
      <c r="A18" s="28"/>
      <c r="B18" s="28"/>
      <c r="C18" s="28"/>
      <c r="D18" s="28"/>
      <c r="E18" s="28"/>
      <c r="F18" s="28"/>
      <c r="G18" s="28"/>
      <c r="H18" s="28"/>
    </row>
    <row r="19" spans="1:8" x14ac:dyDescent="0.3">
      <c r="A19" s="28"/>
      <c r="B19" s="28"/>
      <c r="C19" s="28"/>
      <c r="D19" s="28"/>
      <c r="E19" s="28"/>
      <c r="F19" s="28"/>
      <c r="G19" s="28"/>
      <c r="H19" s="2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C1" workbookViewId="0">
      <selection activeCell="E14" sqref="E14"/>
    </sheetView>
  </sheetViews>
  <sheetFormatPr baseColWidth="10" defaultRowHeight="14.4" x14ac:dyDescent="0.3"/>
  <cols>
    <col min="1" max="1" width="7.88671875" bestFit="1" customWidth="1"/>
    <col min="4" max="6" width="22.33203125" customWidth="1"/>
    <col min="11" max="11" width="19.88671875" customWidth="1"/>
  </cols>
  <sheetData>
    <row r="1" spans="1:13" s="3" customFormat="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3">
      <c r="A2">
        <v>1000</v>
      </c>
      <c r="B2">
        <v>1200</v>
      </c>
      <c r="C2">
        <v>1201</v>
      </c>
      <c r="D2" t="str">
        <f>VLOOKUP(B2,[1]products!$A$1:$C$16,2,FALSE)</f>
        <v>Macbook Pro (2017)</v>
      </c>
      <c r="E2">
        <f>+VLOOKUP(B2,[2]product_sold_vendor!$A$1:$B$16,2,FALSE)</f>
        <v>5000</v>
      </c>
      <c r="F2" t="str">
        <f>+HLOOKUP(E2,[3]vendor!$H$1:$O$4,2,FALSE)</f>
        <v xml:space="preserve">Apple </v>
      </c>
      <c r="G2">
        <v>2</v>
      </c>
      <c r="H2" s="1">
        <f>VLOOKUP(A2,[4]order!$A$1:$L$8,7,FALSE)</f>
        <v>43390</v>
      </c>
      <c r="I2" s="1">
        <f>VLOOKUP(A2,[4]order!$A$1:$L$8,8,FALSE)</f>
        <v>43393</v>
      </c>
      <c r="J2" t="str">
        <f>VLOOKUP(A2,[4]order!$A$1:$L$8,9,FALSE)</f>
        <v>Anna Addison</v>
      </c>
      <c r="K2" t="str">
        <f>VLOOKUP(A2,[4]order!$A$1:$L$8,10,FALSE)</f>
        <v>1325 Candy Rd, San Francisco, CA 96123</v>
      </c>
      <c r="L2" t="str">
        <f>VLOOKUP(A2,[4]order!$A$1:$L$8,11,FALSE)</f>
        <v xml:space="preserve">ZW60001 </v>
      </c>
      <c r="M2">
        <f>VLOOKUP(A2,[4]order!$A$1:$L$8,12,FALSE)</f>
        <v>1</v>
      </c>
    </row>
    <row r="3" spans="1:13" x14ac:dyDescent="0.3">
      <c r="A3">
        <v>1000</v>
      </c>
      <c r="B3">
        <v>1200</v>
      </c>
      <c r="C3">
        <v>1202</v>
      </c>
      <c r="D3" t="str">
        <f>VLOOKUP(B3,[1]products!$A$1:$C$16,2,FALSE)</f>
        <v>Macbook Pro (2017)</v>
      </c>
      <c r="E3">
        <f>+VLOOKUP(B3,[2]product_sold_vendor!$A$1:$B$16,2,FALSE)</f>
        <v>5000</v>
      </c>
      <c r="F3" t="str">
        <f>+HLOOKUP(E3,[3]vendor!$H$1:$O$4,2,FALSE)</f>
        <v xml:space="preserve">Apple </v>
      </c>
      <c r="G3">
        <v>1</v>
      </c>
      <c r="H3" s="1">
        <f>VLOOKUP(A3,[4]order!$A$1:$L$8,7,FALSE)</f>
        <v>43390</v>
      </c>
      <c r="I3" s="1">
        <f>VLOOKUP(A3,[4]order!$A$1:$L$8,8,FALSE)</f>
        <v>43393</v>
      </c>
      <c r="J3" t="str">
        <f>VLOOKUP(A3,[4]order!$A$1:$L$8,9,FALSE)</f>
        <v>Anna Addison</v>
      </c>
      <c r="K3" t="str">
        <f>VLOOKUP(A3,[4]order!$A$1:$L$8,10,FALSE)</f>
        <v>1325 Candy Rd, San Francisco, CA 96123</v>
      </c>
      <c r="L3" t="str">
        <f>VLOOKUP(A3,[4]order!$A$1:$L$8,11,FALSE)</f>
        <v xml:space="preserve">ZW60001 </v>
      </c>
      <c r="M3">
        <f>VLOOKUP(A3,[4]order!$A$1:$L$8,12,FALSE)</f>
        <v>1</v>
      </c>
    </row>
    <row r="4" spans="1:13" x14ac:dyDescent="0.3">
      <c r="A4">
        <v>1000</v>
      </c>
      <c r="B4">
        <v>1300</v>
      </c>
      <c r="C4">
        <v>1301</v>
      </c>
      <c r="D4" t="str">
        <f>VLOOKUP(B4,[1]products!$A$1:$C$16,2,FALSE)</f>
        <v xml:space="preserve">Macbook Air (2015) </v>
      </c>
      <c r="E4">
        <f>+VLOOKUP(B4,[2]product_sold_vendor!$A$1:$B$16,2,FALSE)</f>
        <v>5000</v>
      </c>
      <c r="F4" t="str">
        <f>+HLOOKUP(E4,[3]vendor!$H$1:$O$4,2,FALSE)</f>
        <v xml:space="preserve">Apple </v>
      </c>
      <c r="G4">
        <v>3</v>
      </c>
      <c r="H4" s="1">
        <f>VLOOKUP(A4,[4]order!$A$1:$L$8,7,FALSE)</f>
        <v>43390</v>
      </c>
      <c r="I4" s="1">
        <f>VLOOKUP(A4,[4]order!$A$1:$L$8,8,FALSE)</f>
        <v>43393</v>
      </c>
      <c r="J4" t="str">
        <f>VLOOKUP(A4,[4]order!$A$1:$L$8,9,FALSE)</f>
        <v>Anna Addison</v>
      </c>
      <c r="K4" t="str">
        <f>VLOOKUP(A4,[4]order!$A$1:$L$8,10,FALSE)</f>
        <v>1325 Candy Rd, San Francisco, CA 96123</v>
      </c>
      <c r="L4" t="str">
        <f>VLOOKUP(A4,[4]order!$A$1:$L$8,11,FALSE)</f>
        <v xml:space="preserve">ZW60001 </v>
      </c>
      <c r="M4">
        <f>VLOOKUP(A4,[4]order!$A$1:$L$8,12,FALSE)</f>
        <v>1</v>
      </c>
    </row>
    <row r="5" spans="1:13" x14ac:dyDescent="0.3">
      <c r="A5">
        <v>1000</v>
      </c>
      <c r="B5">
        <v>1300</v>
      </c>
      <c r="C5">
        <v>1302</v>
      </c>
      <c r="D5" t="str">
        <f>VLOOKUP(B5,[1]products!$A$1:$C$16,2,FALSE)</f>
        <v xml:space="preserve">Macbook Air (2015) </v>
      </c>
      <c r="E5">
        <f>+VLOOKUP(B5,[2]product_sold_vendor!$A$1:$B$16,2,FALSE)</f>
        <v>5000</v>
      </c>
      <c r="F5" t="str">
        <f>+HLOOKUP(E5,[3]vendor!$H$1:$O$4,2,FALSE)</f>
        <v xml:space="preserve">Apple </v>
      </c>
      <c r="G5">
        <v>2</v>
      </c>
      <c r="H5" s="1">
        <f>VLOOKUP(A5,[4]order!$A$1:$L$8,7,FALSE)</f>
        <v>43390</v>
      </c>
      <c r="I5" s="1">
        <f>VLOOKUP(A5,[4]order!$A$1:$L$8,8,FALSE)</f>
        <v>43393</v>
      </c>
      <c r="J5" t="str">
        <f>VLOOKUP(A5,[4]order!$A$1:$L$8,9,FALSE)</f>
        <v>Anna Addison</v>
      </c>
      <c r="K5" t="str">
        <f>VLOOKUP(A5,[4]order!$A$1:$L$8,10,FALSE)</f>
        <v>1325 Candy Rd, San Francisco, CA 96123</v>
      </c>
      <c r="L5" t="str">
        <f>VLOOKUP(A5,[4]order!$A$1:$L$8,11,FALSE)</f>
        <v xml:space="preserve">ZW60001 </v>
      </c>
      <c r="M5">
        <f>VLOOKUP(A5,[4]order!$A$1:$L$8,12,FALSE)</f>
        <v>1</v>
      </c>
    </row>
    <row r="6" spans="1:13" x14ac:dyDescent="0.3">
      <c r="A6">
        <v>1001</v>
      </c>
      <c r="B6">
        <v>1400</v>
      </c>
      <c r="C6">
        <v>1401</v>
      </c>
      <c r="D6" t="str">
        <f>VLOOKUP(B6,[1]products!$A$1:$C$16,2,FALSE)</f>
        <v>Iphone X</v>
      </c>
      <c r="E6">
        <f>+VLOOKUP(B6,[2]product_sold_vendor!$A$1:$B$16,2,FALSE)</f>
        <v>5100</v>
      </c>
      <c r="F6" t="str">
        <f>+HLOOKUP(E6,[3]vendor!$H$1:$O$4,2,FALSE)</f>
        <v xml:space="preserve"> Microsoft </v>
      </c>
      <c r="G6">
        <v>1</v>
      </c>
      <c r="H6" s="1">
        <f>VLOOKUP(A6,[4]order!$A$1:$L$8,7,FALSE)</f>
        <v>43388</v>
      </c>
      <c r="I6" s="1">
        <f>VLOOKUP(A6,[4]order!$A$1:$L$8,8,FALSE)</f>
        <v>43391</v>
      </c>
      <c r="J6" t="str">
        <f>VLOOKUP(A6,[4]order!$A$1:$L$8,9,FALSE)</f>
        <v>Carol Campbell</v>
      </c>
      <c r="K6" t="str">
        <f>VLOOKUP(A6,[4]order!$A$1:$L$8,10,FALSE)</f>
        <v>1931 Brown St, Gainesville, FL 85321</v>
      </c>
      <c r="L6" t="str">
        <f>VLOOKUP(A6,[4]order!$A$1:$L$8,11,FALSE)</f>
        <v xml:space="preserve">AB61001 </v>
      </c>
      <c r="M6">
        <f>VLOOKUP(A6,[4]order!$A$1:$L$8,12,FALSE)</f>
        <v>0</v>
      </c>
    </row>
    <row r="7" spans="1:13" x14ac:dyDescent="0.3">
      <c r="A7">
        <v>1001</v>
      </c>
      <c r="B7">
        <v>1400</v>
      </c>
      <c r="C7">
        <v>1402</v>
      </c>
      <c r="D7" t="str">
        <f>VLOOKUP(B7,[1]products!$A$1:$C$16,2,FALSE)</f>
        <v>Iphone X</v>
      </c>
      <c r="E7">
        <f>+VLOOKUP(B7,[2]product_sold_vendor!$A$1:$B$16,2,FALSE)</f>
        <v>5100</v>
      </c>
      <c r="F7" t="str">
        <f>+HLOOKUP(E7,[3]vendor!$H$1:$O$4,2,FALSE)</f>
        <v xml:space="preserve"> Microsoft </v>
      </c>
      <c r="G7">
        <v>1</v>
      </c>
      <c r="H7" s="1">
        <f>VLOOKUP(A7,[4]order!$A$1:$L$8,7,FALSE)</f>
        <v>43388</v>
      </c>
      <c r="I7" s="1">
        <f>VLOOKUP(A7,[4]order!$A$1:$L$8,8,FALSE)</f>
        <v>43391</v>
      </c>
      <c r="J7" t="str">
        <f>VLOOKUP(A7,[4]order!$A$1:$L$8,9,FALSE)</f>
        <v>Carol Campbell</v>
      </c>
      <c r="K7" t="str">
        <f>VLOOKUP(A7,[4]order!$A$1:$L$8,10,FALSE)</f>
        <v>1931 Brown St, Gainesville, FL 85321</v>
      </c>
      <c r="L7" t="str">
        <f>VLOOKUP(A7,[4]order!$A$1:$L$8,11,FALSE)</f>
        <v xml:space="preserve">AB61001 </v>
      </c>
      <c r="M7">
        <f>VLOOKUP(A7,[4]order!$A$1:$L$8,12,FALSE)</f>
        <v>0</v>
      </c>
    </row>
    <row r="8" spans="1:13" x14ac:dyDescent="0.3">
      <c r="A8">
        <v>1001</v>
      </c>
      <c r="B8">
        <v>1500</v>
      </c>
      <c r="C8">
        <v>1501</v>
      </c>
      <c r="D8" t="str">
        <f>VLOOKUP(B8,[1]products!$A$1:$C$16,2,FALSE)</f>
        <v>Iphone 7</v>
      </c>
      <c r="E8">
        <f>+VLOOKUP(B8,[2]product_sold_vendor!$A$1:$B$16,2,FALSE)</f>
        <v>5100</v>
      </c>
      <c r="F8" t="str">
        <f>+HLOOKUP(E8,[3]vendor!$H$1:$O$4,2,FALSE)</f>
        <v xml:space="preserve"> Microsoft </v>
      </c>
      <c r="G8">
        <v>2</v>
      </c>
      <c r="H8" s="1">
        <f>VLOOKUP(A8,[4]order!$A$1:$L$8,7,FALSE)</f>
        <v>43388</v>
      </c>
      <c r="I8" s="1">
        <f>VLOOKUP(A8,[4]order!$A$1:$L$8,8,FALSE)</f>
        <v>43391</v>
      </c>
      <c r="J8" t="str">
        <f>VLOOKUP(A8,[4]order!$A$1:$L$8,9,FALSE)</f>
        <v>Carol Campbell</v>
      </c>
      <c r="K8" t="str">
        <f>VLOOKUP(A8,[4]order!$A$1:$L$8,10,FALSE)</f>
        <v>1931 Brown St, Gainesville, FL 85321</v>
      </c>
      <c r="L8" t="str">
        <f>VLOOKUP(A8,[4]order!$A$1:$L$8,11,FALSE)</f>
        <v xml:space="preserve">AB61001 </v>
      </c>
      <c r="M8">
        <f>VLOOKUP(A8,[4]order!$A$1:$L$8,12,FALSE)</f>
        <v>0</v>
      </c>
    </row>
    <row r="9" spans="1:13" x14ac:dyDescent="0.3">
      <c r="A9">
        <v>1001</v>
      </c>
      <c r="B9">
        <v>1500</v>
      </c>
      <c r="C9">
        <v>1502</v>
      </c>
      <c r="D9" t="str">
        <f>VLOOKUP(B9,[1]products!$A$1:$C$16,2,FALSE)</f>
        <v>Iphone 7</v>
      </c>
      <c r="E9">
        <f>+VLOOKUP(B9,[2]product_sold_vendor!$A$1:$B$16,2,FALSE)</f>
        <v>5100</v>
      </c>
      <c r="F9" t="str">
        <f>+HLOOKUP(E9,[3]vendor!$H$1:$O$4,2,FALSE)</f>
        <v xml:space="preserve"> Microsoft </v>
      </c>
      <c r="G9">
        <v>3</v>
      </c>
      <c r="H9" s="1">
        <f>VLOOKUP(A9,[4]order!$A$1:$L$8,7,FALSE)</f>
        <v>43388</v>
      </c>
      <c r="I9" s="1">
        <f>VLOOKUP(A9,[4]order!$A$1:$L$8,8,FALSE)</f>
        <v>43391</v>
      </c>
      <c r="J9" t="str">
        <f>VLOOKUP(A9,[4]order!$A$1:$L$8,9,FALSE)</f>
        <v>Carol Campbell</v>
      </c>
      <c r="K9" t="str">
        <f>VLOOKUP(A9,[4]order!$A$1:$L$8,10,FALSE)</f>
        <v>1931 Brown St, Gainesville, FL 85321</v>
      </c>
      <c r="L9" t="str">
        <f>VLOOKUP(A9,[4]order!$A$1:$L$8,11,FALSE)</f>
        <v xml:space="preserve">AB61001 </v>
      </c>
      <c r="M9">
        <f>VLOOKUP(A9,[4]order!$A$1:$L$8,12,FALSE)</f>
        <v>0</v>
      </c>
    </row>
    <row r="10" spans="1:13" x14ac:dyDescent="0.3">
      <c r="A10">
        <v>1002</v>
      </c>
      <c r="B10">
        <v>1600</v>
      </c>
      <c r="C10">
        <v>1601</v>
      </c>
      <c r="D10" t="str">
        <f>VLOOKUP(B10,[1]products!$A$1:$C$16,2,FALSE)</f>
        <v>Iphone 8</v>
      </c>
      <c r="E10">
        <f>+VLOOKUP(B10,[2]product_sold_vendor!$A$1:$B$16,2,FALSE)</f>
        <v>5100</v>
      </c>
      <c r="F10" t="str">
        <f>+HLOOKUP(E10,[3]vendor!$H$1:$O$4,2,FALSE)</f>
        <v xml:space="preserve"> Microsoft </v>
      </c>
      <c r="G10">
        <v>2</v>
      </c>
      <c r="H10" s="1">
        <f>VLOOKUP(A10,[4]order!$A$1:$L$8,7,FALSE)</f>
        <v>43387</v>
      </c>
      <c r="I10" s="1">
        <f>VLOOKUP(A10,[4]order!$A$1:$L$8,8,FALSE)</f>
        <v>43390</v>
      </c>
      <c r="J10" t="str">
        <f>VLOOKUP(A10,[4]order!$A$1:$L$8,9,FALSE)</f>
        <v xml:space="preserve">Julia Jones </v>
      </c>
      <c r="K10" t="str">
        <f>VLOOKUP(A10,[4]order!$A$1:$L$8,10,FALSE)</f>
        <v xml:space="preserve">1622 Seaside St, Seattle, WA 32569 </v>
      </c>
      <c r="L10" t="str">
        <f>VLOOKUP(A10,[4]order!$A$1:$L$8,11,FALSE)</f>
        <v xml:space="preserve">CD62001 </v>
      </c>
      <c r="M10">
        <f>VLOOKUP(A10,[4]order!$A$1:$L$8,12,FALSE)</f>
        <v>1</v>
      </c>
    </row>
    <row r="11" spans="1:13" x14ac:dyDescent="0.3">
      <c r="A11">
        <v>1002</v>
      </c>
      <c r="B11">
        <v>1600</v>
      </c>
      <c r="C11">
        <v>1602</v>
      </c>
      <c r="D11" t="str">
        <f>VLOOKUP(B11,[1]products!$A$1:$C$16,2,FALSE)</f>
        <v>Iphone 8</v>
      </c>
      <c r="E11">
        <f>+VLOOKUP(B11,[2]product_sold_vendor!$A$1:$B$16,2,FALSE)</f>
        <v>5100</v>
      </c>
      <c r="F11" t="str">
        <f>+HLOOKUP(E11,[3]vendor!$H$1:$O$4,2,FALSE)</f>
        <v xml:space="preserve"> Microsoft </v>
      </c>
      <c r="G11">
        <v>1</v>
      </c>
      <c r="H11" s="1">
        <f>VLOOKUP(A11,[4]order!$A$1:$L$8,7,FALSE)</f>
        <v>43387</v>
      </c>
      <c r="I11" s="1">
        <f>VLOOKUP(A11,[4]order!$A$1:$L$8,8,FALSE)</f>
        <v>43390</v>
      </c>
      <c r="J11" t="str">
        <f>VLOOKUP(A11,[4]order!$A$1:$L$8,9,FALSE)</f>
        <v xml:space="preserve">Julia Jones </v>
      </c>
      <c r="K11" t="str">
        <f>VLOOKUP(A11,[4]order!$A$1:$L$8,10,FALSE)</f>
        <v xml:space="preserve">1622 Seaside St, Seattle, WA 32569 </v>
      </c>
      <c r="L11" t="str">
        <f>VLOOKUP(A11,[4]order!$A$1:$L$8,11,FALSE)</f>
        <v xml:space="preserve">CD62001 </v>
      </c>
      <c r="M11">
        <f>VLOOKUP(A11,[4]order!$A$1:$L$8,12,FALSE)</f>
        <v>1</v>
      </c>
    </row>
    <row r="12" spans="1:13" x14ac:dyDescent="0.3">
      <c r="A12">
        <v>1002</v>
      </c>
      <c r="B12">
        <v>1700</v>
      </c>
      <c r="C12">
        <v>1701</v>
      </c>
      <c r="D12" t="str">
        <f>VLOOKUP(B12,[1]products!$A$1:$C$16,2,FALSE)</f>
        <v>Ipad Air</v>
      </c>
      <c r="E12">
        <f>+VLOOKUP(B12,[2]product_sold_vendor!$A$1:$B$16,2,FALSE)</f>
        <v>5200</v>
      </c>
      <c r="F12" t="str">
        <f>+HLOOKUP(E12,[3]vendor!$H$1:$O$4,2,FALSE)</f>
        <v xml:space="preserve">Lenovo </v>
      </c>
      <c r="G12">
        <v>1</v>
      </c>
      <c r="H12" s="1">
        <f>VLOOKUP(A12,[4]order!$A$1:$L$8,7,FALSE)</f>
        <v>43387</v>
      </c>
      <c r="I12" s="1">
        <f>VLOOKUP(A12,[4]order!$A$1:$L$8,8,FALSE)</f>
        <v>43390</v>
      </c>
      <c r="J12" t="str">
        <f>VLOOKUP(A12,[4]order!$A$1:$L$8,9,FALSE)</f>
        <v xml:space="preserve">Julia Jones </v>
      </c>
      <c r="K12" t="str">
        <f>VLOOKUP(A12,[4]order!$A$1:$L$8,10,FALSE)</f>
        <v xml:space="preserve">1622 Seaside St, Seattle, WA 32569 </v>
      </c>
      <c r="L12" t="str">
        <f>VLOOKUP(A12,[4]order!$A$1:$L$8,11,FALSE)</f>
        <v xml:space="preserve">CD62001 </v>
      </c>
      <c r="M12">
        <f>VLOOKUP(A12,[4]order!$A$1:$L$8,12,FALSE)</f>
        <v>1</v>
      </c>
    </row>
    <row r="13" spans="1:13" x14ac:dyDescent="0.3">
      <c r="A13">
        <v>1002</v>
      </c>
      <c r="B13">
        <v>1700</v>
      </c>
      <c r="C13">
        <v>1702</v>
      </c>
      <c r="D13" t="str">
        <f>VLOOKUP(B13,[1]products!$A$1:$C$16,2,FALSE)</f>
        <v>Ipad Air</v>
      </c>
      <c r="E13">
        <f>+VLOOKUP(B13,[2]product_sold_vendor!$A$1:$B$16,2,FALSE)</f>
        <v>5200</v>
      </c>
      <c r="F13" t="str">
        <f>+HLOOKUP(E13,[3]vendor!$H$1:$O$4,2,FALSE)</f>
        <v xml:space="preserve">Lenovo </v>
      </c>
      <c r="G13">
        <v>3</v>
      </c>
      <c r="H13" s="1">
        <f>VLOOKUP(A13,[4]order!$A$1:$L$8,7,FALSE)</f>
        <v>43387</v>
      </c>
      <c r="I13" s="1">
        <f>VLOOKUP(A13,[4]order!$A$1:$L$8,8,FALSE)</f>
        <v>43390</v>
      </c>
      <c r="J13" t="str">
        <f>VLOOKUP(A13,[4]order!$A$1:$L$8,9,FALSE)</f>
        <v xml:space="preserve">Julia Jones </v>
      </c>
      <c r="K13" t="str">
        <f>VLOOKUP(A13,[4]order!$A$1:$L$8,10,FALSE)</f>
        <v xml:space="preserve">1622 Seaside St, Seattle, WA 32569 </v>
      </c>
      <c r="L13" t="str">
        <f>VLOOKUP(A13,[4]order!$A$1:$L$8,11,FALSE)</f>
        <v xml:space="preserve">CD62001 </v>
      </c>
      <c r="M13">
        <f>VLOOKUP(A13,[4]order!$A$1:$L$8,12,FALSE)</f>
        <v>1</v>
      </c>
    </row>
    <row r="14" spans="1:13" x14ac:dyDescent="0.3">
      <c r="A14">
        <v>1003</v>
      </c>
      <c r="B14">
        <v>1800</v>
      </c>
      <c r="C14">
        <v>1801</v>
      </c>
      <c r="D14" t="str">
        <f>VLOOKUP(B14,[1]products!$A$1:$C$16,2,FALSE)</f>
        <v>Ipad Mini 3th gen</v>
      </c>
      <c r="E14">
        <f>+VLOOKUP(B14,[2]product_sold_vendor!$A$1:$B$16,2,FALSE)</f>
        <v>5200</v>
      </c>
      <c r="F14" t="str">
        <f>+HLOOKUP(E14,[3]vendor!$H$1:$O$4,2,FALSE)</f>
        <v xml:space="preserve">Lenovo </v>
      </c>
      <c r="G14">
        <v>1</v>
      </c>
      <c r="H14" s="1">
        <f>VLOOKUP(A14,[4]order!$A$1:$L$8,7,FALSE)</f>
        <v>43385</v>
      </c>
      <c r="I14" s="1">
        <f>VLOOKUP(A14,[4]order!$A$1:$L$8,8,FALSE)</f>
        <v>43388</v>
      </c>
      <c r="J14" t="str">
        <f>VLOOKUP(A14,[4]order!$A$1:$L$8,9,FALSE)</f>
        <v xml:space="preserve">Irene Everly </v>
      </c>
      <c r="K14" t="str">
        <f>VLOOKUP(A14,[4]order!$A$1:$L$8,10,FALSE)</f>
        <v>1756 East Dr, Houston, TX 28562</v>
      </c>
      <c r="L14" t="str">
        <f>VLOOKUP(A14,[4]order!$A$1:$L$8,11,FALSE)</f>
        <v xml:space="preserve">KB63001 </v>
      </c>
      <c r="M14">
        <f>VLOOKUP(A14,[4]order!$A$1:$L$8,12,FALSE)</f>
        <v>0</v>
      </c>
    </row>
    <row r="15" spans="1:13" x14ac:dyDescent="0.3">
      <c r="A15">
        <v>1003</v>
      </c>
      <c r="B15">
        <v>1800</v>
      </c>
      <c r="C15">
        <v>1802</v>
      </c>
      <c r="D15" t="str">
        <f>VLOOKUP(B15,[1]products!$A$1:$C$16,2,FALSE)</f>
        <v>Ipad Mini 3th gen</v>
      </c>
      <c r="E15">
        <f>+VLOOKUP(B15,[2]product_sold_vendor!$A$1:$B$16,2,FALSE)</f>
        <v>5200</v>
      </c>
      <c r="F15" t="str">
        <f>+HLOOKUP(E15,[3]vendor!$H$1:$O$4,2,FALSE)</f>
        <v xml:space="preserve">Lenovo </v>
      </c>
      <c r="G15">
        <v>2</v>
      </c>
      <c r="H15" s="1">
        <f>VLOOKUP(A15,[4]order!$A$1:$L$8,7,FALSE)</f>
        <v>43385</v>
      </c>
      <c r="I15" s="1">
        <f>VLOOKUP(A15,[4]order!$A$1:$L$8,8,FALSE)</f>
        <v>43388</v>
      </c>
      <c r="J15" t="str">
        <f>VLOOKUP(A15,[4]order!$A$1:$L$8,9,FALSE)</f>
        <v xml:space="preserve">Irene Everly </v>
      </c>
      <c r="K15" t="str">
        <f>VLOOKUP(A15,[4]order!$A$1:$L$8,10,FALSE)</f>
        <v>1756 East Dr, Houston, TX 28562</v>
      </c>
      <c r="L15" t="str">
        <f>VLOOKUP(A15,[4]order!$A$1:$L$8,11,FALSE)</f>
        <v xml:space="preserve">KB63001 </v>
      </c>
      <c r="M15">
        <f>VLOOKUP(A15,[4]order!$A$1:$L$8,12,FALSE)</f>
        <v>0</v>
      </c>
    </row>
    <row r="16" spans="1:13" x14ac:dyDescent="0.3">
      <c r="A16">
        <v>1003</v>
      </c>
      <c r="B16">
        <v>1900</v>
      </c>
      <c r="C16">
        <v>1901</v>
      </c>
      <c r="D16" t="str">
        <f>VLOOKUP(B16,[1]products!$A$1:$C$16,2,FALSE)</f>
        <v>ESC8000 G3</v>
      </c>
      <c r="E16">
        <f>+VLOOKUP(B16,[2]product_sold_vendor!$A$1:$B$16,2,FALSE)</f>
        <v>5300</v>
      </c>
      <c r="F16" t="str">
        <f>+HLOOKUP(E16,[3]vendor!$H$1:$O$4,2,FALSE)</f>
        <v xml:space="preserve">Asus </v>
      </c>
      <c r="G16">
        <v>1</v>
      </c>
      <c r="H16" s="1">
        <f>VLOOKUP(A16,[4]order!$A$1:$L$8,7,FALSE)</f>
        <v>43385</v>
      </c>
      <c r="I16" s="1">
        <f>VLOOKUP(A16,[4]order!$A$1:$L$8,8,FALSE)</f>
        <v>43388</v>
      </c>
      <c r="J16" t="str">
        <f>VLOOKUP(A16,[4]order!$A$1:$L$8,9,FALSE)</f>
        <v xml:space="preserve">Irene Everly </v>
      </c>
      <c r="K16" t="str">
        <f>VLOOKUP(A16,[4]order!$A$1:$L$8,10,FALSE)</f>
        <v>1756 East Dr, Houston, TX 28562</v>
      </c>
      <c r="L16" t="str">
        <f>VLOOKUP(A16,[4]order!$A$1:$L$8,11,FALSE)</f>
        <v xml:space="preserve">KB63001 </v>
      </c>
      <c r="M16">
        <f>VLOOKUP(A16,[4]order!$A$1:$L$8,12,FALSE)</f>
        <v>0</v>
      </c>
    </row>
    <row r="17" spans="1:13" x14ac:dyDescent="0.3">
      <c r="A17">
        <v>1003</v>
      </c>
      <c r="B17">
        <v>1900</v>
      </c>
      <c r="C17">
        <v>1902</v>
      </c>
      <c r="D17" t="str">
        <f>VLOOKUP(B17,[1]products!$A$1:$C$16,2,FALSE)</f>
        <v>ESC8000 G3</v>
      </c>
      <c r="E17">
        <f>+VLOOKUP(B17,[2]product_sold_vendor!$A$1:$B$16,2,FALSE)</f>
        <v>5300</v>
      </c>
      <c r="F17" t="str">
        <f>+HLOOKUP(E17,[3]vendor!$H$1:$O$4,2,FALSE)</f>
        <v xml:space="preserve">Asus </v>
      </c>
      <c r="G17">
        <v>2</v>
      </c>
      <c r="H17" s="1">
        <f>VLOOKUP(A17,[4]order!$A$1:$L$8,7,FALSE)</f>
        <v>43385</v>
      </c>
      <c r="I17" s="1">
        <f>VLOOKUP(A17,[4]order!$A$1:$L$8,8,FALSE)</f>
        <v>43388</v>
      </c>
      <c r="J17" t="str">
        <f>VLOOKUP(A17,[4]order!$A$1:$L$8,9,FALSE)</f>
        <v xml:space="preserve">Irene Everly </v>
      </c>
      <c r="K17" t="str">
        <f>VLOOKUP(A17,[4]order!$A$1:$L$8,10,FALSE)</f>
        <v>1756 East Dr, Houston, TX 28562</v>
      </c>
      <c r="L17" t="str">
        <f>VLOOKUP(A17,[4]order!$A$1:$L$8,11,FALSE)</f>
        <v xml:space="preserve">KB63001 </v>
      </c>
      <c r="M17">
        <f>VLOOKUP(A17,[4]order!$A$1:$L$8,12,FALSE)</f>
        <v>0</v>
      </c>
    </row>
    <row r="18" spans="1:13" x14ac:dyDescent="0.3">
      <c r="A18">
        <v>1004</v>
      </c>
      <c r="B18">
        <v>2000</v>
      </c>
      <c r="C18">
        <v>2001</v>
      </c>
      <c r="D18" t="str">
        <f>VLOOKUP(B18,[1]products!$A$1:$C$16,2,FALSE)</f>
        <v>ESC8000 G4</v>
      </c>
      <c r="E18">
        <f>+VLOOKUP(B18,[2]product_sold_vendor!$A$1:$B$16,2,FALSE)</f>
        <v>5300</v>
      </c>
      <c r="F18" t="str">
        <f>+HLOOKUP(E18,[3]vendor!$H$1:$O$4,2,FALSE)</f>
        <v xml:space="preserve">Asus </v>
      </c>
      <c r="G18">
        <v>2</v>
      </c>
      <c r="H18" s="1">
        <f>VLOOKUP(A18,[4]order!$A$1:$L$8,7,FALSE)</f>
        <v>43389</v>
      </c>
      <c r="I18" s="1">
        <f>VLOOKUP(A18,[4]order!$A$1:$L$8,8,FALSE)</f>
        <v>43392</v>
      </c>
      <c r="J18" t="str">
        <f>VLOOKUP(A18,[4]order!$A$1:$L$8,9,FALSE)</f>
        <v>Rachel Rose</v>
      </c>
      <c r="K18" t="str">
        <f>VLOOKUP(A18,[4]order!$A$1:$L$8,10,FALSE)</f>
        <v xml:space="preserve">1465 River Dr, Boston, MA 43625 </v>
      </c>
      <c r="L18" t="str">
        <f>VLOOKUP(A18,[4]order!$A$1:$L$8,11,FALSE)</f>
        <v xml:space="preserve">IK64001 </v>
      </c>
      <c r="M18">
        <f>VLOOKUP(A18,[4]order!$A$1:$L$8,12,FALSE)</f>
        <v>1</v>
      </c>
    </row>
    <row r="19" spans="1:13" x14ac:dyDescent="0.3">
      <c r="A19">
        <v>1004</v>
      </c>
      <c r="B19">
        <v>2000</v>
      </c>
      <c r="C19">
        <v>2002</v>
      </c>
      <c r="D19" t="str">
        <f>VLOOKUP(B19,[1]products!$A$1:$C$16,2,FALSE)</f>
        <v>ESC8000 G4</v>
      </c>
      <c r="E19">
        <f>+VLOOKUP(B19,[2]product_sold_vendor!$A$1:$B$16,2,FALSE)</f>
        <v>5300</v>
      </c>
      <c r="F19" t="str">
        <f>+HLOOKUP(E19,[3]vendor!$H$1:$O$4,2,FALSE)</f>
        <v xml:space="preserve">Asus </v>
      </c>
      <c r="G19">
        <v>3</v>
      </c>
      <c r="H19" s="1">
        <f>VLOOKUP(A19,[4]order!$A$1:$L$8,7,FALSE)</f>
        <v>43389</v>
      </c>
      <c r="I19" s="1">
        <f>VLOOKUP(A19,[4]order!$A$1:$L$8,8,FALSE)</f>
        <v>43392</v>
      </c>
      <c r="J19" t="str">
        <f>VLOOKUP(A19,[4]order!$A$1:$L$8,9,FALSE)</f>
        <v>Rachel Rose</v>
      </c>
      <c r="K19" t="str">
        <f>VLOOKUP(A19,[4]order!$A$1:$L$8,10,FALSE)</f>
        <v xml:space="preserve">1465 River Dr, Boston, MA 43625 </v>
      </c>
      <c r="L19" t="str">
        <f>VLOOKUP(A19,[4]order!$A$1:$L$8,11,FALSE)</f>
        <v xml:space="preserve">IK64001 </v>
      </c>
      <c r="M19">
        <f>VLOOKUP(A19,[4]order!$A$1:$L$8,12,FALSE)</f>
        <v>1</v>
      </c>
    </row>
    <row r="20" spans="1:13" x14ac:dyDescent="0.3">
      <c r="A20">
        <v>1004</v>
      </c>
      <c r="B20">
        <v>2100</v>
      </c>
      <c r="C20">
        <v>2101</v>
      </c>
      <c r="D20" t="str">
        <f>VLOOKUP(B20,[1]products!$A$1:$C$16,2,FALSE)</f>
        <v>XPS 13 - 5080</v>
      </c>
      <c r="E20">
        <f>+VLOOKUP(B20,[2]product_sold_vendor!$A$1:$B$16,2,FALSE)</f>
        <v>5400</v>
      </c>
      <c r="F20" t="str">
        <f>+HLOOKUP(E20,[3]vendor!$H$1:$O$4,2,FALSE)</f>
        <v xml:space="preserve">Dell </v>
      </c>
      <c r="G20">
        <v>1</v>
      </c>
      <c r="H20" s="1">
        <f>VLOOKUP(A20,[4]order!$A$1:$L$8,7,FALSE)</f>
        <v>43389</v>
      </c>
      <c r="I20" s="1">
        <f>VLOOKUP(A20,[4]order!$A$1:$L$8,8,FALSE)</f>
        <v>43392</v>
      </c>
      <c r="J20" t="str">
        <f>VLOOKUP(A20,[4]order!$A$1:$L$8,9,FALSE)</f>
        <v>Rachel Rose</v>
      </c>
      <c r="K20" t="str">
        <f>VLOOKUP(A20,[4]order!$A$1:$L$8,10,FALSE)</f>
        <v xml:space="preserve">1465 River Dr, Boston, MA 43625 </v>
      </c>
      <c r="L20" t="str">
        <f>VLOOKUP(A20,[4]order!$A$1:$L$8,11,FALSE)</f>
        <v xml:space="preserve">IK64001 </v>
      </c>
      <c r="M20">
        <f>VLOOKUP(A20,[4]order!$A$1:$L$8,12,FALSE)</f>
        <v>1</v>
      </c>
    </row>
    <row r="21" spans="1:13" x14ac:dyDescent="0.3">
      <c r="A21">
        <v>1004</v>
      </c>
      <c r="B21">
        <v>2100</v>
      </c>
      <c r="C21">
        <v>2102</v>
      </c>
      <c r="D21" t="str">
        <f>VLOOKUP(B21,[1]products!$A$1:$C$16,2,FALSE)</f>
        <v>XPS 13 - 5080</v>
      </c>
      <c r="E21">
        <f>+VLOOKUP(B21,[2]product_sold_vendor!$A$1:$B$16,2,FALSE)</f>
        <v>5400</v>
      </c>
      <c r="F21" t="str">
        <f>+HLOOKUP(E21,[3]vendor!$H$1:$O$4,2,FALSE)</f>
        <v xml:space="preserve">Dell </v>
      </c>
      <c r="G21">
        <v>3</v>
      </c>
      <c r="H21" s="1">
        <f>VLOOKUP(A21,[4]order!$A$1:$L$8,7,FALSE)</f>
        <v>43389</v>
      </c>
      <c r="I21" s="1">
        <f>VLOOKUP(A21,[4]order!$A$1:$L$8,8,FALSE)</f>
        <v>43392</v>
      </c>
      <c r="J21" t="str">
        <f>VLOOKUP(A21,[4]order!$A$1:$L$8,9,FALSE)</f>
        <v>Rachel Rose</v>
      </c>
      <c r="K21" t="str">
        <f>VLOOKUP(A21,[4]order!$A$1:$L$8,10,FALSE)</f>
        <v xml:space="preserve">1465 River Dr, Boston, MA 43625 </v>
      </c>
      <c r="L21" t="str">
        <f>VLOOKUP(A21,[4]order!$A$1:$L$8,11,FALSE)</f>
        <v xml:space="preserve">IK64001 </v>
      </c>
      <c r="M21">
        <f>VLOOKUP(A21,[4]order!$A$1:$L$8,12,FALSE)</f>
        <v>1</v>
      </c>
    </row>
    <row r="22" spans="1:13" x14ac:dyDescent="0.3">
      <c r="A22">
        <v>1004</v>
      </c>
      <c r="B22">
        <v>2200</v>
      </c>
      <c r="C22">
        <v>2201</v>
      </c>
      <c r="D22" t="str">
        <f>VLOOKUP(B22,[1]products!$A$1:$C$16,2,FALSE)</f>
        <v>XPS 15 - 5070</v>
      </c>
      <c r="E22">
        <f>+VLOOKUP(B22,[2]product_sold_vendor!$A$1:$B$16,2,FALSE)</f>
        <v>5400</v>
      </c>
      <c r="F22" t="str">
        <f>+HLOOKUP(E22,[3]vendor!$H$1:$O$4,2,FALSE)</f>
        <v xml:space="preserve">Dell </v>
      </c>
      <c r="G22">
        <v>2</v>
      </c>
      <c r="H22" s="1">
        <f>VLOOKUP(A22,[4]order!$A$1:$L$8,7,FALSE)</f>
        <v>43389</v>
      </c>
      <c r="I22" s="1">
        <f>VLOOKUP(A22,[4]order!$A$1:$L$8,8,FALSE)</f>
        <v>43392</v>
      </c>
      <c r="J22" t="str">
        <f>VLOOKUP(A22,[4]order!$A$1:$L$8,9,FALSE)</f>
        <v>Rachel Rose</v>
      </c>
      <c r="K22" t="str">
        <f>VLOOKUP(A22,[4]order!$A$1:$L$8,10,FALSE)</f>
        <v xml:space="preserve">1465 River Dr, Boston, MA 43625 </v>
      </c>
      <c r="L22" t="str">
        <f>VLOOKUP(A22,[4]order!$A$1:$L$8,11,FALSE)</f>
        <v xml:space="preserve">IK64001 </v>
      </c>
      <c r="M22">
        <f>VLOOKUP(A22,[4]order!$A$1:$L$8,12,FALSE)</f>
        <v>1</v>
      </c>
    </row>
    <row r="23" spans="1:13" x14ac:dyDescent="0.3">
      <c r="A23">
        <v>1004</v>
      </c>
      <c r="B23">
        <v>2200</v>
      </c>
      <c r="C23">
        <v>2202</v>
      </c>
      <c r="D23" t="str">
        <f>VLOOKUP(B23,[1]products!$A$1:$C$16,2,FALSE)</f>
        <v>XPS 15 - 5070</v>
      </c>
      <c r="E23">
        <f>+VLOOKUP(B23,[2]product_sold_vendor!$A$1:$B$16,2,FALSE)</f>
        <v>5400</v>
      </c>
      <c r="F23" t="str">
        <f>+HLOOKUP(E23,[3]vendor!$H$1:$O$4,2,FALSE)</f>
        <v xml:space="preserve">Dell </v>
      </c>
      <c r="G23">
        <v>3</v>
      </c>
      <c r="H23" s="1">
        <f>VLOOKUP(A23,[4]order!$A$1:$L$8,7,FALSE)</f>
        <v>43389</v>
      </c>
      <c r="I23" s="1">
        <f>VLOOKUP(A23,[4]order!$A$1:$L$8,8,FALSE)</f>
        <v>43392</v>
      </c>
      <c r="J23" t="str">
        <f>VLOOKUP(A23,[4]order!$A$1:$L$8,9,FALSE)</f>
        <v>Rachel Rose</v>
      </c>
      <c r="K23" t="str">
        <f>VLOOKUP(A23,[4]order!$A$1:$L$8,10,FALSE)</f>
        <v xml:space="preserve">1465 River Dr, Boston, MA 43625 </v>
      </c>
      <c r="L23" t="str">
        <f>VLOOKUP(A23,[4]order!$A$1:$L$8,11,FALSE)</f>
        <v xml:space="preserve">IK64001 </v>
      </c>
      <c r="M23">
        <f>VLOOKUP(A23,[4]order!$A$1:$L$8,12,FALSE)</f>
        <v>1</v>
      </c>
    </row>
    <row r="24" spans="1:13" x14ac:dyDescent="0.3">
      <c r="A24">
        <v>1005</v>
      </c>
      <c r="B24">
        <v>2300</v>
      </c>
      <c r="C24">
        <v>2301</v>
      </c>
      <c r="D24" t="str">
        <f>VLOOKUP(B24,[1]products!$A$1:$C$16,2,FALSE)</f>
        <v>Monoprice Ultra Slim Series High Speed HDMI Cable</v>
      </c>
      <c r="E24">
        <f>+VLOOKUP(B24,[2]product_sold_vendor!$A$1:$B$16,2,FALSE)</f>
        <v>5500</v>
      </c>
      <c r="F24" t="str">
        <f>+HLOOKUP(E24,[3]vendor!$H$1:$O$4,2,FALSE)</f>
        <v xml:space="preserve">Monoprice </v>
      </c>
      <c r="G24">
        <v>1</v>
      </c>
      <c r="H24" s="1">
        <f>VLOOKUP(A24,[4]order!$A$1:$L$8,7,FALSE)</f>
        <v>43386</v>
      </c>
      <c r="I24" s="1">
        <f>VLOOKUP(A24,[4]order!$A$1:$L$8,8,FALSE)</f>
        <v>43389</v>
      </c>
      <c r="J24" t="str">
        <f>VLOOKUP(A24,[4]order!$A$1:$L$8,9,FALSE)</f>
        <v>Sophie Sutton</v>
      </c>
      <c r="K24" t="str">
        <f>VLOOKUP(A24,[4]order!$A$1:$L$8,10,FALSE)</f>
        <v>1896 West Dr, Portland, OR 65842</v>
      </c>
      <c r="L24" t="str">
        <f>VLOOKUP(A24,[4]order!$A$1:$L$8,11,FALSE)</f>
        <v xml:space="preserve">OP65001 </v>
      </c>
      <c r="M24">
        <f>VLOOKUP(A24,[4]order!$A$1:$L$8,12,FALSE)</f>
        <v>0</v>
      </c>
    </row>
    <row r="25" spans="1:13" x14ac:dyDescent="0.3">
      <c r="A25">
        <v>1005</v>
      </c>
      <c r="B25">
        <v>2300</v>
      </c>
      <c r="C25">
        <v>2302</v>
      </c>
      <c r="D25" t="str">
        <f>VLOOKUP(B25,[1]products!$A$1:$C$16,2,FALSE)</f>
        <v>Monoprice Ultra Slim Series High Speed HDMI Cable</v>
      </c>
      <c r="E25">
        <f>+VLOOKUP(B25,[2]product_sold_vendor!$A$1:$B$16,2,FALSE)</f>
        <v>5500</v>
      </c>
      <c r="F25" t="str">
        <f>+HLOOKUP(E25,[3]vendor!$H$1:$O$4,2,FALSE)</f>
        <v xml:space="preserve">Monoprice </v>
      </c>
      <c r="G25">
        <v>1</v>
      </c>
      <c r="H25" s="1">
        <f>VLOOKUP(A25,[4]order!$A$1:$L$8,7,FALSE)</f>
        <v>43386</v>
      </c>
      <c r="I25" s="1">
        <f>VLOOKUP(A25,[4]order!$A$1:$L$8,8,FALSE)</f>
        <v>43389</v>
      </c>
      <c r="J25" t="str">
        <f>VLOOKUP(A25,[4]order!$A$1:$L$8,9,FALSE)</f>
        <v>Sophie Sutton</v>
      </c>
      <c r="K25" t="str">
        <f>VLOOKUP(A25,[4]order!$A$1:$L$8,10,FALSE)</f>
        <v>1896 West Dr, Portland, OR 65842</v>
      </c>
      <c r="L25" t="str">
        <f>VLOOKUP(A25,[4]order!$A$1:$L$8,11,FALSE)</f>
        <v xml:space="preserve">OP65001 </v>
      </c>
      <c r="M25">
        <f>VLOOKUP(A25,[4]order!$A$1:$L$8,12,FALSE)</f>
        <v>0</v>
      </c>
    </row>
    <row r="26" spans="1:13" x14ac:dyDescent="0.3">
      <c r="A26">
        <v>1005</v>
      </c>
      <c r="B26">
        <v>2400</v>
      </c>
      <c r="C26">
        <v>2401</v>
      </c>
      <c r="D26" t="str">
        <f>VLOOKUP(B26,[1]products!$A$1:$C$16,2,FALSE)</f>
        <v>Monoprice Ultra Slim Series High Speed HDMI Cable - 4K</v>
      </c>
      <c r="E26">
        <f>+VLOOKUP(B26,[2]product_sold_vendor!$A$1:$B$16,2,FALSE)</f>
        <v>5500</v>
      </c>
      <c r="F26" t="str">
        <f>+HLOOKUP(E26,[3]vendor!$H$1:$O$4,2,FALSE)</f>
        <v xml:space="preserve">Monoprice </v>
      </c>
      <c r="G26">
        <v>3</v>
      </c>
      <c r="H26" s="1">
        <f>VLOOKUP(A26,[4]order!$A$1:$L$8,7,FALSE)</f>
        <v>43386</v>
      </c>
      <c r="I26" s="1">
        <f>VLOOKUP(A26,[4]order!$A$1:$L$8,8,FALSE)</f>
        <v>43389</v>
      </c>
      <c r="J26" t="str">
        <f>VLOOKUP(A26,[4]order!$A$1:$L$8,9,FALSE)</f>
        <v>Sophie Sutton</v>
      </c>
      <c r="K26" t="str">
        <f>VLOOKUP(A26,[4]order!$A$1:$L$8,10,FALSE)</f>
        <v>1896 West Dr, Portland, OR 65842</v>
      </c>
      <c r="L26" t="str">
        <f>VLOOKUP(A26,[4]order!$A$1:$L$8,11,FALSE)</f>
        <v xml:space="preserve">OP65001 </v>
      </c>
      <c r="M26">
        <f>VLOOKUP(A26,[4]order!$A$1:$L$8,12,FALSE)</f>
        <v>0</v>
      </c>
    </row>
    <row r="27" spans="1:13" x14ac:dyDescent="0.3">
      <c r="A27">
        <v>1006</v>
      </c>
      <c r="B27">
        <v>2400</v>
      </c>
      <c r="C27">
        <v>2402</v>
      </c>
      <c r="D27" t="str">
        <f>VLOOKUP(B27,[1]products!$A$1:$C$16,2,FALSE)</f>
        <v>Monoprice Ultra Slim Series High Speed HDMI Cable - 4K</v>
      </c>
      <c r="E27">
        <f>+VLOOKUP(B27,[2]product_sold_vendor!$A$1:$B$16,2,FALSE)</f>
        <v>5500</v>
      </c>
      <c r="F27" t="str">
        <f>+HLOOKUP(E27,[3]vendor!$H$1:$O$4,2,FALSE)</f>
        <v xml:space="preserve">Monoprice </v>
      </c>
      <c r="G27">
        <v>2</v>
      </c>
      <c r="H27" s="1">
        <f>VLOOKUP(A27,[4]order!$A$1:$L$8,7,FALSE)</f>
        <v>43394</v>
      </c>
      <c r="I27" s="1">
        <f>VLOOKUP(A27,[4]order!$A$1:$L$8,8,FALSE)</f>
        <v>43397</v>
      </c>
      <c r="J27" t="str">
        <f>VLOOKUP(A27,[4]order!$A$1:$L$8,9,FALSE)</f>
        <v>Wendy West</v>
      </c>
      <c r="K27" t="str">
        <f>VLOOKUP(A27,[4]order!$A$1:$L$8,10,FALSE)</f>
        <v>1252 Vine St, Chicago, IL 73215</v>
      </c>
      <c r="L27" t="str">
        <f>VLOOKUP(A27,[4]order!$A$1:$L$8,11,FALSE)</f>
        <v xml:space="preserve">XH66001 </v>
      </c>
      <c r="M27">
        <f>VLOOKUP(A27,[4]order!$A$1:$L$8,12,FALSE)</f>
        <v>1</v>
      </c>
    </row>
    <row r="28" spans="1:13" x14ac:dyDescent="0.3">
      <c r="A28">
        <v>1006</v>
      </c>
      <c r="B28">
        <v>2500</v>
      </c>
      <c r="C28">
        <v>2501</v>
      </c>
      <c r="D28" t="str">
        <f>VLOOKUP(B28,[1]products!$A$1:$C$16,2,FALSE)</f>
        <v>Avantree HT3189 Wireless Headphones</v>
      </c>
      <c r="E28">
        <f>+VLOOKUP(B28,[2]product_sold_vendor!$A$1:$B$16,2,FALSE)</f>
        <v>5600</v>
      </c>
      <c r="F28" t="str">
        <f>+HLOOKUP(E28,[3]vendor!$H$1:$O$4,2,FALSE)</f>
        <v xml:space="preserve">Sony </v>
      </c>
      <c r="G28">
        <v>3</v>
      </c>
      <c r="H28" s="1">
        <f>VLOOKUP(A28,[4]order!$A$1:$L$8,7,FALSE)</f>
        <v>43394</v>
      </c>
      <c r="I28" s="1">
        <f>VLOOKUP(A28,[4]order!$A$1:$L$8,8,FALSE)</f>
        <v>43397</v>
      </c>
      <c r="J28" t="str">
        <f>VLOOKUP(A28,[4]order!$A$1:$L$8,9,FALSE)</f>
        <v>Wendy West</v>
      </c>
      <c r="K28" t="str">
        <f>VLOOKUP(A28,[4]order!$A$1:$L$8,10,FALSE)</f>
        <v>1252 Vine St, Chicago, IL 73215</v>
      </c>
      <c r="L28" t="str">
        <f>VLOOKUP(A28,[4]order!$A$1:$L$8,11,FALSE)</f>
        <v xml:space="preserve">XH66001 </v>
      </c>
      <c r="M28">
        <f>VLOOKUP(A28,[4]order!$A$1:$L$8,12,FALSE)</f>
        <v>1</v>
      </c>
    </row>
    <row r="29" spans="1:13" x14ac:dyDescent="0.3">
      <c r="A29">
        <v>1006</v>
      </c>
      <c r="B29">
        <v>2500</v>
      </c>
      <c r="C29">
        <v>2502</v>
      </c>
      <c r="D29" t="str">
        <f>VLOOKUP(B29,[1]products!$A$1:$C$16,2,FALSE)</f>
        <v>Avantree HT3189 Wireless Headphones</v>
      </c>
      <c r="E29">
        <f>+VLOOKUP(B29,[2]product_sold_vendor!$A$1:$B$16,2,FALSE)</f>
        <v>5600</v>
      </c>
      <c r="F29" t="str">
        <f>+HLOOKUP(E29,[3]vendor!$H$1:$O$4,2,FALSE)</f>
        <v xml:space="preserve">Sony </v>
      </c>
      <c r="G29">
        <v>1</v>
      </c>
      <c r="H29" s="1">
        <f>VLOOKUP(A29,[4]order!$A$1:$L$8,7,FALSE)</f>
        <v>43394</v>
      </c>
      <c r="I29" s="1">
        <f>VLOOKUP(A29,[4]order!$A$1:$L$8,8,FALSE)</f>
        <v>43397</v>
      </c>
      <c r="J29" t="str">
        <f>VLOOKUP(A29,[4]order!$A$1:$L$8,9,FALSE)</f>
        <v>Wendy West</v>
      </c>
      <c r="K29" t="str">
        <f>VLOOKUP(A29,[4]order!$A$1:$L$8,10,FALSE)</f>
        <v>1252 Vine St, Chicago, IL 73215</v>
      </c>
      <c r="L29" t="str">
        <f>VLOOKUP(A29,[4]order!$A$1:$L$8,11,FALSE)</f>
        <v xml:space="preserve">XH66001 </v>
      </c>
      <c r="M29">
        <f>VLOOKUP(A29,[4]order!$A$1:$L$8,12,FALSE)</f>
        <v>1</v>
      </c>
    </row>
    <row r="30" spans="1:13" x14ac:dyDescent="0.3">
      <c r="A30">
        <v>1006</v>
      </c>
      <c r="B30">
        <v>2600</v>
      </c>
      <c r="C30">
        <v>2601</v>
      </c>
      <c r="D30" t="str">
        <f>VLOOKUP(B30,[1]products!$A$1:$C$16,2,FALSE)</f>
        <v>COWIN E7 PRO</v>
      </c>
      <c r="E30">
        <f>+VLOOKUP(B30,[2]product_sold_vendor!$A$1:$B$16,2,FALSE)</f>
        <v>5600</v>
      </c>
      <c r="F30" t="str">
        <f>+HLOOKUP(E30,[3]vendor!$H$1:$O$4,2,FALSE)</f>
        <v xml:space="preserve">Sony </v>
      </c>
      <c r="G30">
        <v>2</v>
      </c>
      <c r="H30" s="1">
        <f>VLOOKUP(A30,[4]order!$A$1:$L$8,7,FALSE)</f>
        <v>43394</v>
      </c>
      <c r="I30" s="1">
        <f>VLOOKUP(A30,[4]order!$A$1:$L$8,8,FALSE)</f>
        <v>43397</v>
      </c>
      <c r="J30" t="str">
        <f>VLOOKUP(A30,[4]order!$A$1:$L$8,9,FALSE)</f>
        <v>Wendy West</v>
      </c>
      <c r="K30" t="str">
        <f>VLOOKUP(A30,[4]order!$A$1:$L$8,10,FALSE)</f>
        <v>1252 Vine St, Chicago, IL 73215</v>
      </c>
      <c r="L30" t="str">
        <f>VLOOKUP(A30,[4]order!$A$1:$L$8,11,FALSE)</f>
        <v xml:space="preserve">XH66001 </v>
      </c>
      <c r="M30">
        <f>VLOOKUP(A30,[4]order!$A$1:$L$8,12,FALSE)</f>
        <v>1</v>
      </c>
    </row>
    <row r="31" spans="1:13" x14ac:dyDescent="0.3">
      <c r="A31">
        <v>1006</v>
      </c>
      <c r="B31">
        <v>2600</v>
      </c>
      <c r="C31">
        <v>2602</v>
      </c>
      <c r="D31" t="str">
        <f>VLOOKUP(B31,[1]products!$A$1:$C$16,2,FALSE)</f>
        <v>COWIN E7 PRO</v>
      </c>
      <c r="E31">
        <f>+VLOOKUP(B31,[2]product_sold_vendor!$A$1:$B$16,2,FALSE)</f>
        <v>5600</v>
      </c>
      <c r="F31" t="str">
        <f>+HLOOKUP(E31,[3]vendor!$H$1:$O$4,2,FALSE)</f>
        <v xml:space="preserve">Sony </v>
      </c>
      <c r="G31">
        <v>1</v>
      </c>
      <c r="H31" s="1">
        <f>VLOOKUP(A31,[4]order!$A$1:$L$8,7,FALSE)</f>
        <v>43394</v>
      </c>
      <c r="I31" s="1">
        <f>VLOOKUP(A31,[4]order!$A$1:$L$8,8,FALSE)</f>
        <v>43397</v>
      </c>
      <c r="J31" t="str">
        <f>VLOOKUP(A31,[4]order!$A$1:$L$8,9,FALSE)</f>
        <v>Wendy West</v>
      </c>
      <c r="K31" t="str">
        <f>VLOOKUP(A31,[4]order!$A$1:$L$8,10,FALSE)</f>
        <v>1252 Vine St, Chicago, IL 73215</v>
      </c>
      <c r="L31" t="str">
        <f>VLOOKUP(A31,[4]order!$A$1:$L$8,11,FALSE)</f>
        <v xml:space="preserve">XH66001 </v>
      </c>
      <c r="M31">
        <f>VLOOKUP(A31,[4]order!$A$1:$L$8,12,FALSE)</f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5"/>
  <sheetViews>
    <sheetView workbookViewId="0">
      <selection activeCell="B17" sqref="B17"/>
    </sheetView>
  </sheetViews>
  <sheetFormatPr baseColWidth="10" defaultRowHeight="14.4" x14ac:dyDescent="0.3"/>
  <cols>
    <col min="1" max="1" width="16.5546875" customWidth="1"/>
    <col min="2" max="2" width="15" customWidth="1"/>
    <col min="3" max="4" width="16.44140625" customWidth="1"/>
    <col min="5" max="15" width="6.5546875" customWidth="1"/>
    <col min="16" max="29" width="7.5546875" customWidth="1"/>
    <col min="30" max="30" width="11.88671875" bestFit="1" customWidth="1"/>
  </cols>
  <sheetData>
    <row r="5" spans="1:3" x14ac:dyDescent="0.3">
      <c r="A5" s="15" t="s">
        <v>9</v>
      </c>
      <c r="B5" t="s">
        <v>45</v>
      </c>
    </row>
    <row r="7" spans="1:3" x14ac:dyDescent="0.3">
      <c r="A7" s="15" t="s">
        <v>98</v>
      </c>
      <c r="B7" t="s">
        <v>102</v>
      </c>
      <c r="C7" t="s">
        <v>103</v>
      </c>
    </row>
    <row r="8" spans="1:3" x14ac:dyDescent="0.3">
      <c r="A8" s="16" t="s">
        <v>79</v>
      </c>
      <c r="B8" s="6">
        <v>2997</v>
      </c>
      <c r="C8" s="6">
        <v>3</v>
      </c>
    </row>
    <row r="9" spans="1:3" x14ac:dyDescent="0.3">
      <c r="A9" s="16" t="s">
        <v>91</v>
      </c>
      <c r="B9" s="6">
        <v>4200</v>
      </c>
      <c r="C9" s="6">
        <v>8</v>
      </c>
    </row>
    <row r="10" spans="1:3" x14ac:dyDescent="0.3">
      <c r="A10" s="16" t="s">
        <v>89</v>
      </c>
      <c r="B10" s="6">
        <v>8000</v>
      </c>
      <c r="C10" s="6">
        <v>9</v>
      </c>
    </row>
    <row r="11" spans="1:3" x14ac:dyDescent="0.3">
      <c r="A11" s="16" t="s">
        <v>90</v>
      </c>
      <c r="B11" s="6">
        <v>5093</v>
      </c>
      <c r="C11" s="6">
        <v>7</v>
      </c>
    </row>
    <row r="12" spans="1:3" x14ac:dyDescent="0.3">
      <c r="A12" s="16" t="s">
        <v>88</v>
      </c>
      <c r="B12" s="6">
        <v>5390</v>
      </c>
      <c r="C12" s="6">
        <v>10</v>
      </c>
    </row>
    <row r="13" spans="1:3" x14ac:dyDescent="0.3">
      <c r="A13" s="16" t="s">
        <v>87</v>
      </c>
      <c r="B13" s="6">
        <v>80</v>
      </c>
      <c r="C13" s="6">
        <v>7</v>
      </c>
    </row>
    <row r="14" spans="1:3" x14ac:dyDescent="0.3">
      <c r="A14" s="16" t="s">
        <v>92</v>
      </c>
      <c r="B14" s="6">
        <v>3400</v>
      </c>
      <c r="C14" s="6">
        <v>7</v>
      </c>
    </row>
    <row r="15" spans="1:3" x14ac:dyDescent="0.3">
      <c r="A15" s="16" t="s">
        <v>99</v>
      </c>
      <c r="B15" s="6">
        <v>29160</v>
      </c>
      <c r="C15" s="6">
        <v>51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1"/>
  <sheetViews>
    <sheetView workbookViewId="0"/>
  </sheetViews>
  <sheetFormatPr baseColWidth="10" defaultRowHeight="14.4" x14ac:dyDescent="0.3"/>
  <sheetData>
    <row r="6" spans="1:2" ht="15" thickBot="1" x14ac:dyDescent="0.35"/>
    <row r="7" spans="1:2" ht="15" thickBot="1" x14ac:dyDescent="0.35">
      <c r="A7" s="17" t="s">
        <v>104</v>
      </c>
      <c r="B7" s="18" t="s">
        <v>85</v>
      </c>
    </row>
    <row r="8" spans="1:2" ht="15" thickBot="1" x14ac:dyDescent="0.35">
      <c r="A8" s="19">
        <v>2000</v>
      </c>
      <c r="B8" s="20">
        <v>1000</v>
      </c>
    </row>
    <row r="9" spans="1:2" ht="15" thickBot="1" x14ac:dyDescent="0.35">
      <c r="A9" s="19">
        <v>2001</v>
      </c>
      <c r="B9" s="20">
        <v>958</v>
      </c>
    </row>
    <row r="10" spans="1:2" ht="15" thickBot="1" x14ac:dyDescent="0.35">
      <c r="A10" s="19">
        <v>2002</v>
      </c>
      <c r="B10" s="20">
        <v>1115</v>
      </c>
    </row>
    <row r="11" spans="1:2" ht="15" thickBot="1" x14ac:dyDescent="0.35">
      <c r="A11" s="19">
        <v>2003</v>
      </c>
      <c r="B11" s="20">
        <v>1300</v>
      </c>
    </row>
    <row r="12" spans="1:2" ht="15" thickBot="1" x14ac:dyDescent="0.35">
      <c r="A12" s="19">
        <v>2004</v>
      </c>
      <c r="B12" s="20">
        <v>1500</v>
      </c>
    </row>
    <row r="13" spans="1:2" ht="15" thickBot="1" x14ac:dyDescent="0.35">
      <c r="A13" s="19">
        <v>2005</v>
      </c>
      <c r="B13" s="20">
        <v>900</v>
      </c>
    </row>
    <row r="14" spans="1:2" ht="15" thickBot="1" x14ac:dyDescent="0.35">
      <c r="A14" s="19">
        <v>2006</v>
      </c>
      <c r="B14" s="20">
        <v>1600</v>
      </c>
    </row>
    <row r="15" spans="1:2" ht="15" thickBot="1" x14ac:dyDescent="0.35">
      <c r="A15" s="19">
        <v>2007</v>
      </c>
      <c r="B15" s="20">
        <v>1300</v>
      </c>
    </row>
    <row r="16" spans="1:2" ht="15" thickBot="1" x14ac:dyDescent="0.35">
      <c r="A16" s="19">
        <v>2008</v>
      </c>
      <c r="B16" s="20">
        <v>1348</v>
      </c>
    </row>
    <row r="17" spans="1:3" ht="15" thickBot="1" x14ac:dyDescent="0.35">
      <c r="A17" s="19">
        <v>2009</v>
      </c>
      <c r="B17" s="20">
        <v>1500</v>
      </c>
    </row>
    <row r="18" spans="1:3" ht="15" thickBot="1" x14ac:dyDescent="0.35">
      <c r="A18" s="19">
        <v>2010</v>
      </c>
      <c r="B18" s="20">
        <v>1800</v>
      </c>
    </row>
    <row r="19" spans="1:3" ht="15" thickBot="1" x14ac:dyDescent="0.35">
      <c r="A19" s="19">
        <v>2011</v>
      </c>
      <c r="B19" s="20">
        <v>1750</v>
      </c>
    </row>
    <row r="20" spans="1:3" ht="15" thickBot="1" x14ac:dyDescent="0.35">
      <c r="A20" s="19">
        <v>2012</v>
      </c>
      <c r="B20" s="20">
        <v>1900</v>
      </c>
    </row>
    <row r="21" spans="1:3" ht="15" thickBot="1" x14ac:dyDescent="0.35">
      <c r="A21" s="19">
        <v>2013</v>
      </c>
      <c r="B21" s="20">
        <v>1790</v>
      </c>
    </row>
    <row r="22" spans="1:3" ht="15" thickBot="1" x14ac:dyDescent="0.35">
      <c r="A22" s="19">
        <v>2014</v>
      </c>
      <c r="B22" s="20">
        <v>2000</v>
      </c>
    </row>
    <row r="23" spans="1:3" ht="15" thickBot="1" x14ac:dyDescent="0.35">
      <c r="A23" s="19">
        <v>2015</v>
      </c>
      <c r="B23" s="20">
        <v>1600</v>
      </c>
    </row>
    <row r="27" spans="1:3" ht="15" thickBot="1" x14ac:dyDescent="0.35"/>
    <row r="28" spans="1:3" ht="15" thickBot="1" x14ac:dyDescent="0.35">
      <c r="A28" s="21" t="s">
        <v>105</v>
      </c>
      <c r="B28" s="22" t="s">
        <v>106</v>
      </c>
      <c r="C28" s="22" t="s">
        <v>107</v>
      </c>
    </row>
    <row r="29" spans="1:3" ht="15" thickBot="1" x14ac:dyDescent="0.35">
      <c r="A29" s="23" t="s">
        <v>88</v>
      </c>
      <c r="B29" s="24">
        <v>0.63</v>
      </c>
      <c r="C29" s="24">
        <v>0.28999999999999998</v>
      </c>
    </row>
    <row r="30" spans="1:3" ht="15" thickBot="1" x14ac:dyDescent="0.35">
      <c r="A30" s="23" t="s">
        <v>79</v>
      </c>
      <c r="B30" s="24">
        <v>0.13</v>
      </c>
      <c r="C30" s="24">
        <v>0.42</v>
      </c>
    </row>
    <row r="31" spans="1:3" ht="15" thickBot="1" x14ac:dyDescent="0.35">
      <c r="A31" s="23" t="s">
        <v>91</v>
      </c>
      <c r="B31" s="24">
        <v>0.25</v>
      </c>
      <c r="C31" s="24">
        <v>0.28999999999999998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34"/>
  <sheetViews>
    <sheetView workbookViewId="0">
      <selection activeCell="A2" sqref="A2"/>
    </sheetView>
  </sheetViews>
  <sheetFormatPr baseColWidth="10" defaultRowHeight="14.4" x14ac:dyDescent="0.3"/>
  <cols>
    <col min="1" max="1" width="16.5546875" bestFit="1" customWidth="1"/>
    <col min="2" max="2" width="21.44140625" customWidth="1"/>
    <col min="3" max="3" width="11.88671875" customWidth="1"/>
    <col min="4" max="4" width="7.44140625" customWidth="1"/>
    <col min="5" max="5" width="8.77734375" customWidth="1"/>
    <col min="6" max="6" width="6.5546875" customWidth="1"/>
    <col min="7" max="7" width="11.88671875" customWidth="1"/>
    <col min="8" max="8" width="7" customWidth="1"/>
    <col min="9" max="9" width="11.88671875" bestFit="1" customWidth="1"/>
  </cols>
  <sheetData>
    <row r="6" spans="1:3" x14ac:dyDescent="0.3">
      <c r="A6" s="15" t="s">
        <v>102</v>
      </c>
      <c r="B6" s="15" t="s">
        <v>100</v>
      </c>
    </row>
    <row r="7" spans="1:3" x14ac:dyDescent="0.3">
      <c r="A7" s="15" t="s">
        <v>98</v>
      </c>
      <c r="B7">
        <v>10</v>
      </c>
      <c r="C7" t="s">
        <v>99</v>
      </c>
    </row>
    <row r="8" spans="1:3" x14ac:dyDescent="0.3">
      <c r="A8" s="16" t="s">
        <v>79</v>
      </c>
      <c r="B8" s="6">
        <v>8892</v>
      </c>
      <c r="C8" s="6">
        <v>8892</v>
      </c>
    </row>
    <row r="9" spans="1:3" x14ac:dyDescent="0.3">
      <c r="A9" s="16" t="s">
        <v>89</v>
      </c>
      <c r="B9" s="6">
        <v>8000</v>
      </c>
      <c r="C9" s="6">
        <v>8000</v>
      </c>
    </row>
    <row r="10" spans="1:3" x14ac:dyDescent="0.3">
      <c r="A10" s="16" t="s">
        <v>88</v>
      </c>
      <c r="B10" s="6">
        <v>5390</v>
      </c>
      <c r="C10" s="6">
        <v>5390</v>
      </c>
    </row>
    <row r="11" spans="1:3" x14ac:dyDescent="0.3">
      <c r="A11" s="16" t="s">
        <v>90</v>
      </c>
      <c r="B11" s="6">
        <v>5093</v>
      </c>
      <c r="C11" s="6">
        <v>5093</v>
      </c>
    </row>
    <row r="12" spans="1:3" x14ac:dyDescent="0.3">
      <c r="A12" s="16" t="s">
        <v>91</v>
      </c>
      <c r="B12" s="6">
        <v>4200</v>
      </c>
      <c r="C12" s="6">
        <v>4200</v>
      </c>
    </row>
    <row r="13" spans="1:3" x14ac:dyDescent="0.3">
      <c r="A13" s="16" t="s">
        <v>92</v>
      </c>
      <c r="B13" s="6">
        <v>3400</v>
      </c>
      <c r="C13" s="6">
        <v>3400</v>
      </c>
    </row>
    <row r="14" spans="1:3" x14ac:dyDescent="0.3">
      <c r="A14" s="16" t="s">
        <v>87</v>
      </c>
      <c r="B14" s="6">
        <v>80</v>
      </c>
      <c r="C14" s="6">
        <v>80</v>
      </c>
    </row>
    <row r="15" spans="1:3" x14ac:dyDescent="0.3">
      <c r="A15" s="16" t="s">
        <v>99</v>
      </c>
      <c r="B15" s="6">
        <v>35055</v>
      </c>
      <c r="C15" s="6">
        <v>35055</v>
      </c>
    </row>
    <row r="26" spans="1:7" ht="15" thickBot="1" x14ac:dyDescent="0.35"/>
    <row r="27" spans="1:7" ht="29.4" thickBot="1" x14ac:dyDescent="0.35">
      <c r="A27" s="17" t="s">
        <v>105</v>
      </c>
      <c r="B27" s="18" t="s">
        <v>108</v>
      </c>
      <c r="C27" s="18" t="s">
        <v>109</v>
      </c>
      <c r="D27" s="18" t="s">
        <v>110</v>
      </c>
      <c r="E27" s="18" t="s">
        <v>111</v>
      </c>
      <c r="G27" s="27" t="s">
        <v>112</v>
      </c>
    </row>
    <row r="28" spans="1:7" ht="15" thickBot="1" x14ac:dyDescent="0.35">
      <c r="A28" s="25" t="s">
        <v>88</v>
      </c>
      <c r="B28" s="26">
        <v>5600</v>
      </c>
      <c r="C28" s="26">
        <v>5390</v>
      </c>
      <c r="D28" s="26">
        <v>5991</v>
      </c>
      <c r="E28" s="26">
        <v>5780</v>
      </c>
    </row>
    <row r="29" spans="1:7" ht="15" thickBot="1" x14ac:dyDescent="0.35">
      <c r="A29" s="25" t="s">
        <v>79</v>
      </c>
      <c r="B29" s="26">
        <v>7000</v>
      </c>
      <c r="C29" s="26">
        <v>8892</v>
      </c>
      <c r="D29" s="26">
        <v>15087</v>
      </c>
      <c r="E29" s="26">
        <v>2000</v>
      </c>
    </row>
    <row r="30" spans="1:7" ht="15" thickBot="1" x14ac:dyDescent="0.35">
      <c r="A30" s="25" t="s">
        <v>91</v>
      </c>
      <c r="B30" s="26">
        <v>4300</v>
      </c>
      <c r="C30" s="26">
        <v>4200</v>
      </c>
      <c r="D30" s="26">
        <v>5250</v>
      </c>
      <c r="E30" s="26">
        <v>7000</v>
      </c>
    </row>
    <row r="31" spans="1:7" ht="15" thickBot="1" x14ac:dyDescent="0.35">
      <c r="A31" s="25" t="s">
        <v>89</v>
      </c>
      <c r="B31" s="26">
        <v>7000</v>
      </c>
      <c r="C31" s="26">
        <v>8000</v>
      </c>
      <c r="D31" s="26">
        <v>13700</v>
      </c>
      <c r="E31" s="26">
        <v>15000</v>
      </c>
    </row>
    <row r="32" spans="1:7" ht="15" thickBot="1" x14ac:dyDescent="0.35">
      <c r="A32" s="25" t="s">
        <v>90</v>
      </c>
      <c r="B32" s="26">
        <v>5000</v>
      </c>
      <c r="C32" s="26">
        <v>5093</v>
      </c>
      <c r="D32" s="26">
        <v>5691</v>
      </c>
      <c r="E32" s="26">
        <v>5691</v>
      </c>
    </row>
    <row r="33" spans="1:5" ht="15" thickBot="1" x14ac:dyDescent="0.35">
      <c r="A33" s="25" t="s">
        <v>87</v>
      </c>
      <c r="B33" s="26">
        <v>90</v>
      </c>
      <c r="C33" s="26">
        <v>80</v>
      </c>
      <c r="D33" s="26">
        <v>45</v>
      </c>
      <c r="E33" s="26">
        <v>30</v>
      </c>
    </row>
    <row r="34" spans="1:5" ht="15" thickBot="1" x14ac:dyDescent="0.35">
      <c r="A34" s="25" t="s">
        <v>92</v>
      </c>
      <c r="B34" s="26">
        <v>3000</v>
      </c>
      <c r="C34" s="26">
        <v>3400</v>
      </c>
      <c r="D34" s="26">
        <v>5250</v>
      </c>
      <c r="E34" s="26">
        <v>8000</v>
      </c>
    </row>
  </sheetData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Gráficos!B34:E34</xm:f>
              <xm:sqref>G34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Gráficos!B33:E33</xm:f>
              <xm:sqref>G33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Gráficos!B32:E32</xm:f>
              <xm:sqref>G32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Gráficos!B31:E31</xm:f>
              <xm:sqref>G31</xm:sqref>
            </x14:sparkline>
          </x14:sparklines>
        </x14:sparklineGroup>
        <x14:sparklineGroup type="stacked" displayEmptyCellsAs="gap" negative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Gráficos!B30:E30</xm:f>
              <xm:sqref>G30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Gráficos!B29:E29</xm:f>
              <xm:sqref>G29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Gráficos!B28:E28</xm:f>
              <xm:sqref>G28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workbookViewId="0">
      <selection activeCell="B9" sqref="B9"/>
    </sheetView>
  </sheetViews>
  <sheetFormatPr baseColWidth="10" defaultRowHeight="14.4" x14ac:dyDescent="0.3"/>
  <cols>
    <col min="18" max="18" width="16.33203125" customWidth="1"/>
  </cols>
  <sheetData>
    <row r="1" spans="6:15" x14ac:dyDescent="0.3">
      <c r="G1" s="2" t="s">
        <v>84</v>
      </c>
      <c r="H1" s="2" t="s">
        <v>85</v>
      </c>
      <c r="I1" s="2" t="s">
        <v>86</v>
      </c>
    </row>
    <row r="2" spans="6:15" x14ac:dyDescent="0.3">
      <c r="F2" t="s">
        <v>87</v>
      </c>
      <c r="G2" s="11">
        <v>0.03</v>
      </c>
      <c r="H2" s="7">
        <f t="shared" ref="H2:H8" si="0">+SUMIF(Proveedores,F2,Ventas)</f>
        <v>80</v>
      </c>
    </row>
    <row r="3" spans="6:15" x14ac:dyDescent="0.3">
      <c r="F3" t="s">
        <v>79</v>
      </c>
      <c r="G3" s="11">
        <v>0.03</v>
      </c>
      <c r="H3" s="7">
        <f t="shared" si="0"/>
        <v>8892</v>
      </c>
    </row>
    <row r="4" spans="6:15" x14ac:dyDescent="0.3">
      <c r="F4" t="s">
        <v>88</v>
      </c>
      <c r="G4" s="11">
        <v>0.3</v>
      </c>
      <c r="H4" s="7">
        <f t="shared" si="0"/>
        <v>5390</v>
      </c>
      <c r="M4" t="s">
        <v>93</v>
      </c>
      <c r="N4" s="7">
        <f>+SUMPRODUCT(G2:G8,H2:H8)</f>
        <v>5334.0599999999995</v>
      </c>
    </row>
    <row r="5" spans="6:15" x14ac:dyDescent="0.3">
      <c r="F5" t="s">
        <v>89</v>
      </c>
      <c r="G5" s="11">
        <v>0.15</v>
      </c>
      <c r="H5" s="7">
        <f t="shared" si="0"/>
        <v>8000</v>
      </c>
    </row>
    <row r="6" spans="6:15" x14ac:dyDescent="0.3">
      <c r="F6" t="s">
        <v>92</v>
      </c>
      <c r="G6" s="11">
        <v>0.15</v>
      </c>
      <c r="H6" s="7">
        <f t="shared" si="0"/>
        <v>3400</v>
      </c>
    </row>
    <row r="7" spans="6:15" x14ac:dyDescent="0.3">
      <c r="F7" t="s">
        <v>90</v>
      </c>
      <c r="G7" s="11">
        <v>0.3</v>
      </c>
      <c r="H7" s="7">
        <f t="shared" si="0"/>
        <v>5093</v>
      </c>
    </row>
    <row r="8" spans="6:15" x14ac:dyDescent="0.3">
      <c r="F8" t="s">
        <v>91</v>
      </c>
      <c r="G8" s="11">
        <v>0.05</v>
      </c>
      <c r="H8" s="7">
        <f t="shared" si="0"/>
        <v>4200</v>
      </c>
    </row>
    <row r="9" spans="6:15" x14ac:dyDescent="0.3">
      <c r="G9" s="12">
        <f>SUM(G2:G8)</f>
        <v>1.01</v>
      </c>
      <c r="H9" s="5">
        <f>+AVERAGE(H2:H8)</f>
        <v>5007.8571428571431</v>
      </c>
    </row>
    <row r="11" spans="6:15" x14ac:dyDescent="0.3">
      <c r="H11" s="10" t="s">
        <v>79</v>
      </c>
      <c r="I11" s="8" t="s">
        <v>80</v>
      </c>
      <c r="J11" s="8" t="s">
        <v>81</v>
      </c>
      <c r="K11" s="13"/>
      <c r="L11" s="13"/>
    </row>
    <row r="12" spans="6:15" x14ac:dyDescent="0.3">
      <c r="H12" s="8"/>
      <c r="I12" s="8">
        <f>SUMIF(F20:F49,"Apple",G20:G49)</f>
        <v>8</v>
      </c>
      <c r="J12" s="9">
        <f>+SUMIF(G19:G49,"Apple",J19:J49)</f>
        <v>0</v>
      </c>
      <c r="K12" s="14"/>
      <c r="L12" s="14"/>
      <c r="N12">
        <f>+SUMIF(Proveedores,"Apple",Cantidad)</f>
        <v>8</v>
      </c>
      <c r="O12" s="7">
        <f>+SUMIF(Proveedores,"Apple",Ventas)</f>
        <v>8892</v>
      </c>
    </row>
    <row r="13" spans="6:15" x14ac:dyDescent="0.3">
      <c r="J13" s="7"/>
      <c r="K13" s="7"/>
      <c r="L13" s="7"/>
    </row>
    <row r="14" spans="6:15" x14ac:dyDescent="0.3">
      <c r="H14" s="10" t="s">
        <v>82</v>
      </c>
      <c r="I14" s="8" t="e">
        <f>AVERAGEIF(G19:G49,"Dell",H19:H49)</f>
        <v>#DIV/0!</v>
      </c>
      <c r="J14" s="9" t="e">
        <f>AVERAGEIF(G19:G49,"Dell",J19:J49)</f>
        <v>#DIV/0!</v>
      </c>
      <c r="K14" s="14"/>
      <c r="L14" s="14"/>
    </row>
    <row r="15" spans="6:15" x14ac:dyDescent="0.3">
      <c r="H15" s="10" t="s">
        <v>83</v>
      </c>
      <c r="I15" s="8">
        <f>COUNTIF(G19:G49,"Sony")</f>
        <v>0</v>
      </c>
    </row>
    <row r="18" spans="1:24" x14ac:dyDescent="0.3">
      <c r="K18" t="s">
        <v>95</v>
      </c>
    </row>
    <row r="19" spans="1:24" x14ac:dyDescent="0.3">
      <c r="A19" s="3" t="s">
        <v>0</v>
      </c>
      <c r="B19" s="3" t="s">
        <v>1</v>
      </c>
      <c r="C19" s="3" t="s">
        <v>2</v>
      </c>
      <c r="D19" s="3" t="s">
        <v>10</v>
      </c>
      <c r="E19" s="3" t="s">
        <v>11</v>
      </c>
      <c r="F19" s="3" t="s">
        <v>12</v>
      </c>
      <c r="G19" s="3" t="s">
        <v>97</v>
      </c>
      <c r="H19" s="4" t="s">
        <v>3</v>
      </c>
      <c r="I19" s="4" t="s">
        <v>101</v>
      </c>
      <c r="J19" s="4" t="s">
        <v>78</v>
      </c>
      <c r="K19" s="4" t="s">
        <v>94</v>
      </c>
      <c r="L19" s="4" t="s">
        <v>96</v>
      </c>
      <c r="M19" s="3" t="s">
        <v>4</v>
      </c>
      <c r="N19" s="3" t="s">
        <v>5</v>
      </c>
      <c r="O19" s="3" t="s">
        <v>53</v>
      </c>
      <c r="P19" s="3" t="s">
        <v>6</v>
      </c>
      <c r="Q19" s="3" t="s">
        <v>54</v>
      </c>
      <c r="R19" s="3" t="s">
        <v>69</v>
      </c>
      <c r="S19" s="3" t="s">
        <v>7</v>
      </c>
      <c r="T19" s="3" t="s">
        <v>8</v>
      </c>
      <c r="U19" s="3" t="s">
        <v>77</v>
      </c>
      <c r="V19" s="3" t="s">
        <v>9</v>
      </c>
      <c r="W19" s="3"/>
      <c r="X19" s="3"/>
    </row>
    <row r="20" spans="1:24" x14ac:dyDescent="0.3">
      <c r="A20">
        <v>1000</v>
      </c>
      <c r="B20">
        <v>1200</v>
      </c>
      <c r="C20">
        <v>1201</v>
      </c>
      <c r="D20" t="s">
        <v>13</v>
      </c>
      <c r="E20">
        <v>5000</v>
      </c>
      <c r="F20" t="s">
        <v>79</v>
      </c>
      <c r="G20" s="5">
        <v>2</v>
      </c>
      <c r="H20" s="5">
        <v>1299</v>
      </c>
      <c r="I20" s="5">
        <f>G20*H20</f>
        <v>2598</v>
      </c>
      <c r="J20" s="5" t="str">
        <f>+IF(I20&gt;800,"Aplica Bono",IF(I20=800,"Falta poco","No aplica"))</f>
        <v>Aplica Bono</v>
      </c>
      <c r="K20" s="6">
        <f>+IF(I20&gt;800,3,IF(I20=800,2,1))</f>
        <v>3</v>
      </c>
      <c r="L20" s="1">
        <v>43390</v>
      </c>
      <c r="M20" s="1">
        <v>43393</v>
      </c>
      <c r="N20" s="6">
        <f>+MONTH(M20)</f>
        <v>10</v>
      </c>
      <c r="O20" t="s">
        <v>55</v>
      </c>
      <c r="P20" t="s">
        <v>56</v>
      </c>
      <c r="Q20" t="s">
        <v>70</v>
      </c>
      <c r="R20" t="s">
        <v>14</v>
      </c>
      <c r="S20" t="s">
        <v>15</v>
      </c>
      <c r="T20" t="str">
        <f>+LEFT(S20,2)</f>
        <v>ZW</v>
      </c>
      <c r="U20">
        <v>1</v>
      </c>
      <c r="V20" t="s">
        <v>43</v>
      </c>
    </row>
    <row r="21" spans="1:24" x14ac:dyDescent="0.3">
      <c r="A21">
        <v>1000</v>
      </c>
      <c r="B21">
        <v>1200</v>
      </c>
      <c r="C21">
        <v>1202</v>
      </c>
      <c r="D21" t="s">
        <v>13</v>
      </c>
      <c r="E21">
        <v>5000</v>
      </c>
      <c r="F21" t="s">
        <v>79</v>
      </c>
      <c r="G21" s="5">
        <v>1</v>
      </c>
      <c r="H21" s="5">
        <v>1299</v>
      </c>
      <c r="I21" s="5">
        <f t="shared" ref="I21:I49" si="1">G21*H21</f>
        <v>1299</v>
      </c>
      <c r="J21" s="5" t="str">
        <f t="shared" ref="J21:J49" si="2">+IF(I21&gt;800,"Aplica Bono",IF(I21=800,"Falta poco","No aplica"))</f>
        <v>Aplica Bono</v>
      </c>
      <c r="K21" s="6">
        <f t="shared" ref="K21:K49" si="3">+IF(I21&gt;800,3,IF(I21=800,2,1))</f>
        <v>3</v>
      </c>
      <c r="L21" s="1">
        <v>43390</v>
      </c>
      <c r="M21" s="1">
        <v>43393</v>
      </c>
      <c r="N21" s="6">
        <f t="shared" ref="N21:N49" si="4">+MONTH(M21)</f>
        <v>10</v>
      </c>
      <c r="O21" t="s">
        <v>55</v>
      </c>
      <c r="P21" t="s">
        <v>56</v>
      </c>
      <c r="Q21" t="s">
        <v>70</v>
      </c>
      <c r="R21" t="s">
        <v>14</v>
      </c>
      <c r="S21" t="s">
        <v>15</v>
      </c>
      <c r="T21" t="str">
        <f t="shared" ref="T21:T49" si="5">+LEFT(S21,2)</f>
        <v>ZW</v>
      </c>
      <c r="U21">
        <v>1</v>
      </c>
      <c r="V21" t="s">
        <v>44</v>
      </c>
    </row>
    <row r="22" spans="1:24" x14ac:dyDescent="0.3">
      <c r="A22">
        <v>1000</v>
      </c>
      <c r="B22">
        <v>1300</v>
      </c>
      <c r="C22">
        <v>1301</v>
      </c>
      <c r="D22" t="s">
        <v>16</v>
      </c>
      <c r="E22">
        <v>5000</v>
      </c>
      <c r="F22" t="s">
        <v>79</v>
      </c>
      <c r="G22" s="5">
        <v>3</v>
      </c>
      <c r="H22" s="5">
        <v>999</v>
      </c>
      <c r="I22" s="5">
        <f t="shared" si="1"/>
        <v>2997</v>
      </c>
      <c r="J22" s="5" t="str">
        <f t="shared" si="2"/>
        <v>Aplica Bono</v>
      </c>
      <c r="K22" s="6">
        <f t="shared" si="3"/>
        <v>3</v>
      </c>
      <c r="L22" s="1">
        <v>43390</v>
      </c>
      <c r="M22" s="1">
        <v>43393</v>
      </c>
      <c r="N22" s="6">
        <f t="shared" si="4"/>
        <v>10</v>
      </c>
      <c r="O22" t="s">
        <v>55</v>
      </c>
      <c r="P22" t="s">
        <v>56</v>
      </c>
      <c r="Q22" t="s">
        <v>70</v>
      </c>
      <c r="R22" t="s">
        <v>14</v>
      </c>
      <c r="S22" t="s">
        <v>15</v>
      </c>
      <c r="T22" t="str">
        <f t="shared" si="5"/>
        <v>ZW</v>
      </c>
      <c r="U22">
        <v>1</v>
      </c>
      <c r="V22" t="s">
        <v>45</v>
      </c>
    </row>
    <row r="23" spans="1:24" x14ac:dyDescent="0.3">
      <c r="A23">
        <v>1000</v>
      </c>
      <c r="B23">
        <v>1300</v>
      </c>
      <c r="C23">
        <v>1302</v>
      </c>
      <c r="D23" t="s">
        <v>16</v>
      </c>
      <c r="E23">
        <v>5000</v>
      </c>
      <c r="F23" t="s">
        <v>79</v>
      </c>
      <c r="G23" s="5">
        <v>2</v>
      </c>
      <c r="H23" s="5">
        <v>999</v>
      </c>
      <c r="I23" s="5">
        <f t="shared" si="1"/>
        <v>1998</v>
      </c>
      <c r="J23" s="5" t="str">
        <f t="shared" si="2"/>
        <v>Aplica Bono</v>
      </c>
      <c r="K23" s="6">
        <f t="shared" si="3"/>
        <v>3</v>
      </c>
      <c r="L23" s="1">
        <v>43390</v>
      </c>
      <c r="M23" s="1">
        <v>43393</v>
      </c>
      <c r="N23" s="6">
        <f t="shared" si="4"/>
        <v>10</v>
      </c>
      <c r="O23" t="s">
        <v>55</v>
      </c>
      <c r="P23" t="s">
        <v>56</v>
      </c>
      <c r="Q23" t="s">
        <v>70</v>
      </c>
      <c r="R23" t="s">
        <v>14</v>
      </c>
      <c r="S23" t="s">
        <v>15</v>
      </c>
      <c r="T23" t="str">
        <f t="shared" si="5"/>
        <v>ZW</v>
      </c>
      <c r="U23">
        <v>1</v>
      </c>
      <c r="V23" t="s">
        <v>44</v>
      </c>
    </row>
    <row r="24" spans="1:24" x14ac:dyDescent="0.3">
      <c r="A24">
        <v>1001</v>
      </c>
      <c r="B24">
        <v>1400</v>
      </c>
      <c r="C24">
        <v>1401</v>
      </c>
      <c r="D24" t="s">
        <v>17</v>
      </c>
      <c r="E24">
        <v>5100</v>
      </c>
      <c r="F24" t="s">
        <v>88</v>
      </c>
      <c r="G24" s="5">
        <v>1</v>
      </c>
      <c r="H24" s="5">
        <v>799</v>
      </c>
      <c r="I24" s="5">
        <f t="shared" si="1"/>
        <v>799</v>
      </c>
      <c r="J24" s="5" t="str">
        <f t="shared" si="2"/>
        <v>No aplica</v>
      </c>
      <c r="K24" s="6">
        <f t="shared" si="3"/>
        <v>1</v>
      </c>
      <c r="L24" s="1">
        <v>43388</v>
      </c>
      <c r="M24" s="1">
        <v>43391</v>
      </c>
      <c r="N24" s="6">
        <f t="shared" si="4"/>
        <v>10</v>
      </c>
      <c r="O24" t="s">
        <v>57</v>
      </c>
      <c r="P24" t="s">
        <v>58</v>
      </c>
      <c r="Q24" t="s">
        <v>71</v>
      </c>
      <c r="R24" t="s">
        <v>18</v>
      </c>
      <c r="S24" t="s">
        <v>19</v>
      </c>
      <c r="T24" t="str">
        <f t="shared" si="5"/>
        <v>AB</v>
      </c>
      <c r="U24">
        <v>0</v>
      </c>
      <c r="V24" t="s">
        <v>45</v>
      </c>
    </row>
    <row r="25" spans="1:24" x14ac:dyDescent="0.3">
      <c r="A25">
        <v>1001</v>
      </c>
      <c r="B25">
        <v>1400</v>
      </c>
      <c r="C25">
        <v>1402</v>
      </c>
      <c r="D25" t="s">
        <v>17</v>
      </c>
      <c r="E25">
        <v>5100</v>
      </c>
      <c r="F25" t="s">
        <v>88</v>
      </c>
      <c r="G25" s="5">
        <v>1</v>
      </c>
      <c r="H25" s="5">
        <v>799</v>
      </c>
      <c r="I25" s="5">
        <f t="shared" si="1"/>
        <v>799</v>
      </c>
      <c r="J25" s="5" t="str">
        <f t="shared" si="2"/>
        <v>No aplica</v>
      </c>
      <c r="K25" s="6">
        <f t="shared" si="3"/>
        <v>1</v>
      </c>
      <c r="L25" s="1">
        <v>43388</v>
      </c>
      <c r="M25" s="1">
        <v>43391</v>
      </c>
      <c r="N25" s="6">
        <f t="shared" si="4"/>
        <v>10</v>
      </c>
      <c r="O25" t="s">
        <v>57</v>
      </c>
      <c r="P25" t="s">
        <v>58</v>
      </c>
      <c r="Q25" t="s">
        <v>71</v>
      </c>
      <c r="R25" t="s">
        <v>18</v>
      </c>
      <c r="S25" t="s">
        <v>19</v>
      </c>
      <c r="T25" t="str">
        <f t="shared" si="5"/>
        <v>AB</v>
      </c>
      <c r="U25">
        <v>0</v>
      </c>
      <c r="V25" t="s">
        <v>45</v>
      </c>
    </row>
    <row r="26" spans="1:24" x14ac:dyDescent="0.3">
      <c r="A26">
        <v>1001</v>
      </c>
      <c r="B26">
        <v>1500</v>
      </c>
      <c r="C26">
        <v>1501</v>
      </c>
      <c r="D26" t="s">
        <v>20</v>
      </c>
      <c r="E26">
        <v>5100</v>
      </c>
      <c r="F26" t="s">
        <v>88</v>
      </c>
      <c r="G26" s="5">
        <v>2</v>
      </c>
      <c r="H26" s="5">
        <v>399</v>
      </c>
      <c r="I26" s="5">
        <f t="shared" si="1"/>
        <v>798</v>
      </c>
      <c r="J26" s="5" t="str">
        <f t="shared" si="2"/>
        <v>No aplica</v>
      </c>
      <c r="K26" s="6">
        <f t="shared" si="3"/>
        <v>1</v>
      </c>
      <c r="L26" s="1">
        <v>43388</v>
      </c>
      <c r="M26" s="1">
        <v>43391</v>
      </c>
      <c r="N26" s="6">
        <f t="shared" si="4"/>
        <v>10</v>
      </c>
      <c r="O26" t="s">
        <v>57</v>
      </c>
      <c r="P26" t="s">
        <v>58</v>
      </c>
      <c r="Q26" t="s">
        <v>71</v>
      </c>
      <c r="R26" t="s">
        <v>18</v>
      </c>
      <c r="S26" t="s">
        <v>19</v>
      </c>
      <c r="T26" t="str">
        <f t="shared" si="5"/>
        <v>AB</v>
      </c>
      <c r="U26">
        <v>0</v>
      </c>
      <c r="V26" t="s">
        <v>45</v>
      </c>
    </row>
    <row r="27" spans="1:24" x14ac:dyDescent="0.3">
      <c r="A27">
        <v>1001</v>
      </c>
      <c r="B27">
        <v>1500</v>
      </c>
      <c r="C27">
        <v>1502</v>
      </c>
      <c r="D27" t="s">
        <v>20</v>
      </c>
      <c r="E27">
        <v>5100</v>
      </c>
      <c r="F27" t="s">
        <v>88</v>
      </c>
      <c r="G27" s="5">
        <v>3</v>
      </c>
      <c r="H27" s="5">
        <v>399</v>
      </c>
      <c r="I27" s="5">
        <f t="shared" si="1"/>
        <v>1197</v>
      </c>
      <c r="J27" s="5" t="str">
        <f t="shared" si="2"/>
        <v>Aplica Bono</v>
      </c>
      <c r="K27" s="6">
        <f t="shared" si="3"/>
        <v>3</v>
      </c>
      <c r="L27" s="1">
        <v>43388</v>
      </c>
      <c r="M27" s="1">
        <v>43391</v>
      </c>
      <c r="N27" s="6">
        <f t="shared" si="4"/>
        <v>10</v>
      </c>
      <c r="O27" t="s">
        <v>57</v>
      </c>
      <c r="P27" t="s">
        <v>58</v>
      </c>
      <c r="Q27" t="s">
        <v>71</v>
      </c>
      <c r="R27" t="s">
        <v>18</v>
      </c>
      <c r="S27" t="s">
        <v>19</v>
      </c>
      <c r="T27" t="str">
        <f t="shared" si="5"/>
        <v>AB</v>
      </c>
      <c r="U27">
        <v>0</v>
      </c>
      <c r="V27" t="s">
        <v>45</v>
      </c>
    </row>
    <row r="28" spans="1:24" x14ac:dyDescent="0.3">
      <c r="A28">
        <v>1002</v>
      </c>
      <c r="B28">
        <v>1600</v>
      </c>
      <c r="C28">
        <v>1601</v>
      </c>
      <c r="D28" t="s">
        <v>21</v>
      </c>
      <c r="E28">
        <v>5100</v>
      </c>
      <c r="F28" t="s">
        <v>88</v>
      </c>
      <c r="G28" s="5">
        <v>2</v>
      </c>
      <c r="H28" s="5">
        <v>599</v>
      </c>
      <c r="I28" s="5">
        <f t="shared" si="1"/>
        <v>1198</v>
      </c>
      <c r="J28" s="5" t="str">
        <f t="shared" si="2"/>
        <v>Aplica Bono</v>
      </c>
      <c r="K28" s="6">
        <f t="shared" si="3"/>
        <v>3</v>
      </c>
      <c r="L28" s="1">
        <v>43387</v>
      </c>
      <c r="M28" s="1">
        <v>43390</v>
      </c>
      <c r="N28" s="6">
        <f t="shared" si="4"/>
        <v>10</v>
      </c>
      <c r="O28" t="s">
        <v>59</v>
      </c>
      <c r="P28" t="s">
        <v>60</v>
      </c>
      <c r="Q28" t="s">
        <v>72</v>
      </c>
      <c r="R28" t="s">
        <v>22</v>
      </c>
      <c r="S28" t="s">
        <v>23</v>
      </c>
      <c r="T28" t="str">
        <f t="shared" si="5"/>
        <v>CD</v>
      </c>
      <c r="U28">
        <v>1</v>
      </c>
      <c r="V28" t="s">
        <v>45</v>
      </c>
    </row>
    <row r="29" spans="1:24" x14ac:dyDescent="0.3">
      <c r="A29">
        <v>1002</v>
      </c>
      <c r="B29">
        <v>1600</v>
      </c>
      <c r="C29">
        <v>1602</v>
      </c>
      <c r="D29" t="s">
        <v>21</v>
      </c>
      <c r="E29">
        <v>5100</v>
      </c>
      <c r="F29" t="s">
        <v>88</v>
      </c>
      <c r="G29" s="5">
        <v>1</v>
      </c>
      <c r="H29" s="5">
        <v>599</v>
      </c>
      <c r="I29" s="5">
        <f t="shared" si="1"/>
        <v>599</v>
      </c>
      <c r="J29" s="5" t="str">
        <f t="shared" si="2"/>
        <v>No aplica</v>
      </c>
      <c r="K29" s="6">
        <f t="shared" si="3"/>
        <v>1</v>
      </c>
      <c r="L29" s="1">
        <v>43387</v>
      </c>
      <c r="M29" s="1">
        <v>43390</v>
      </c>
      <c r="N29" s="6">
        <f t="shared" si="4"/>
        <v>10</v>
      </c>
      <c r="O29" t="s">
        <v>59</v>
      </c>
      <c r="P29" t="s">
        <v>60</v>
      </c>
      <c r="Q29" t="s">
        <v>72</v>
      </c>
      <c r="R29" t="s">
        <v>22</v>
      </c>
      <c r="S29" t="s">
        <v>23</v>
      </c>
      <c r="T29" t="str">
        <f t="shared" si="5"/>
        <v>CD</v>
      </c>
      <c r="U29">
        <v>1</v>
      </c>
      <c r="V29" t="s">
        <v>45</v>
      </c>
    </row>
    <row r="30" spans="1:24" x14ac:dyDescent="0.3">
      <c r="A30">
        <v>1002</v>
      </c>
      <c r="B30">
        <v>1700</v>
      </c>
      <c r="C30">
        <v>1701</v>
      </c>
      <c r="D30" t="s">
        <v>24</v>
      </c>
      <c r="E30">
        <v>5200</v>
      </c>
      <c r="F30" t="s">
        <v>90</v>
      </c>
      <c r="G30" s="5">
        <v>1</v>
      </c>
      <c r="H30" s="5">
        <v>899</v>
      </c>
      <c r="I30" s="5">
        <f t="shared" si="1"/>
        <v>899</v>
      </c>
      <c r="J30" s="5" t="str">
        <f t="shared" si="2"/>
        <v>Aplica Bono</v>
      </c>
      <c r="K30" s="6">
        <f t="shared" si="3"/>
        <v>3</v>
      </c>
      <c r="L30" s="1">
        <v>43387</v>
      </c>
      <c r="M30" s="1">
        <v>43390</v>
      </c>
      <c r="N30" s="6">
        <f t="shared" si="4"/>
        <v>10</v>
      </c>
      <c r="O30" t="s">
        <v>59</v>
      </c>
      <c r="P30" t="s">
        <v>60</v>
      </c>
      <c r="Q30" t="s">
        <v>72</v>
      </c>
      <c r="R30" t="s">
        <v>22</v>
      </c>
      <c r="S30" t="s">
        <v>23</v>
      </c>
      <c r="T30" t="str">
        <f t="shared" si="5"/>
        <v>CD</v>
      </c>
      <c r="U30">
        <v>1</v>
      </c>
      <c r="V30" t="s">
        <v>45</v>
      </c>
    </row>
    <row r="31" spans="1:24" x14ac:dyDescent="0.3">
      <c r="A31">
        <v>1002</v>
      </c>
      <c r="B31">
        <v>1700</v>
      </c>
      <c r="C31">
        <v>1702</v>
      </c>
      <c r="D31" t="s">
        <v>24</v>
      </c>
      <c r="E31">
        <v>5200</v>
      </c>
      <c r="F31" t="s">
        <v>90</v>
      </c>
      <c r="G31" s="5">
        <v>3</v>
      </c>
      <c r="H31" s="5">
        <v>899</v>
      </c>
      <c r="I31" s="5">
        <f t="shared" si="1"/>
        <v>2697</v>
      </c>
      <c r="J31" s="5" t="str">
        <f t="shared" si="2"/>
        <v>Aplica Bono</v>
      </c>
      <c r="K31" s="6">
        <f t="shared" si="3"/>
        <v>3</v>
      </c>
      <c r="L31" s="1">
        <v>43387</v>
      </c>
      <c r="M31" s="1">
        <v>43390</v>
      </c>
      <c r="N31" s="6">
        <f t="shared" si="4"/>
        <v>10</v>
      </c>
      <c r="O31" t="s">
        <v>59</v>
      </c>
      <c r="P31" t="s">
        <v>60</v>
      </c>
      <c r="Q31" t="s">
        <v>72</v>
      </c>
      <c r="R31" t="s">
        <v>22</v>
      </c>
      <c r="S31" t="s">
        <v>23</v>
      </c>
      <c r="T31" t="str">
        <f t="shared" si="5"/>
        <v>CD</v>
      </c>
      <c r="U31">
        <v>1</v>
      </c>
      <c r="V31" t="s">
        <v>45</v>
      </c>
    </row>
    <row r="32" spans="1:24" x14ac:dyDescent="0.3">
      <c r="A32">
        <v>1003</v>
      </c>
      <c r="B32">
        <v>1800</v>
      </c>
      <c r="C32">
        <v>1801</v>
      </c>
      <c r="D32" t="s">
        <v>25</v>
      </c>
      <c r="E32">
        <v>5200</v>
      </c>
      <c r="F32" t="s">
        <v>90</v>
      </c>
      <c r="G32" s="5">
        <v>1</v>
      </c>
      <c r="H32" s="5">
        <v>499</v>
      </c>
      <c r="I32" s="5">
        <f t="shared" si="1"/>
        <v>499</v>
      </c>
      <c r="J32" s="5" t="str">
        <f t="shared" si="2"/>
        <v>No aplica</v>
      </c>
      <c r="K32" s="6">
        <f t="shared" si="3"/>
        <v>1</v>
      </c>
      <c r="L32" s="1">
        <v>43385</v>
      </c>
      <c r="M32" s="1">
        <v>43388</v>
      </c>
      <c r="N32" s="6">
        <f t="shared" si="4"/>
        <v>10</v>
      </c>
      <c r="O32" t="s">
        <v>61</v>
      </c>
      <c r="P32" t="s">
        <v>62</v>
      </c>
      <c r="Q32" t="s">
        <v>73</v>
      </c>
      <c r="R32" t="s">
        <v>26</v>
      </c>
      <c r="S32" t="s">
        <v>27</v>
      </c>
      <c r="T32" t="str">
        <f t="shared" si="5"/>
        <v>KB</v>
      </c>
      <c r="U32">
        <v>0</v>
      </c>
      <c r="V32" t="s">
        <v>45</v>
      </c>
    </row>
    <row r="33" spans="1:22" x14ac:dyDescent="0.3">
      <c r="A33">
        <v>1003</v>
      </c>
      <c r="B33">
        <v>1800</v>
      </c>
      <c r="C33">
        <v>1802</v>
      </c>
      <c r="D33" t="s">
        <v>25</v>
      </c>
      <c r="E33">
        <v>5200</v>
      </c>
      <c r="F33" t="s">
        <v>90</v>
      </c>
      <c r="G33" s="5">
        <v>2</v>
      </c>
      <c r="H33" s="5">
        <v>499</v>
      </c>
      <c r="I33" s="5">
        <f t="shared" si="1"/>
        <v>998</v>
      </c>
      <c r="J33" s="5" t="str">
        <f t="shared" si="2"/>
        <v>Aplica Bono</v>
      </c>
      <c r="K33" s="6">
        <f t="shared" si="3"/>
        <v>3</v>
      </c>
      <c r="L33" s="1">
        <v>43385</v>
      </c>
      <c r="M33" s="1">
        <v>43388</v>
      </c>
      <c r="N33" s="6">
        <f t="shared" si="4"/>
        <v>10</v>
      </c>
      <c r="O33" t="s">
        <v>61</v>
      </c>
      <c r="P33" t="s">
        <v>62</v>
      </c>
      <c r="Q33" t="s">
        <v>73</v>
      </c>
      <c r="R33" t="s">
        <v>26</v>
      </c>
      <c r="S33" t="s">
        <v>27</v>
      </c>
      <c r="T33" t="str">
        <f t="shared" si="5"/>
        <v>KB</v>
      </c>
      <c r="U33">
        <v>0</v>
      </c>
      <c r="V33" t="s">
        <v>45</v>
      </c>
    </row>
    <row r="34" spans="1:22" x14ac:dyDescent="0.3">
      <c r="A34">
        <v>1003</v>
      </c>
      <c r="B34">
        <v>1900</v>
      </c>
      <c r="C34">
        <v>1901</v>
      </c>
      <c r="D34" t="s">
        <v>28</v>
      </c>
      <c r="E34">
        <v>5300</v>
      </c>
      <c r="F34" t="s">
        <v>91</v>
      </c>
      <c r="G34" s="5">
        <v>1</v>
      </c>
      <c r="H34" s="5">
        <v>650</v>
      </c>
      <c r="I34" s="5">
        <f t="shared" si="1"/>
        <v>650</v>
      </c>
      <c r="J34" s="5" t="str">
        <f t="shared" si="2"/>
        <v>No aplica</v>
      </c>
      <c r="K34" s="6">
        <f t="shared" si="3"/>
        <v>1</v>
      </c>
      <c r="L34" s="1">
        <v>43385</v>
      </c>
      <c r="M34" s="1">
        <v>43388</v>
      </c>
      <c r="N34" s="6">
        <f t="shared" si="4"/>
        <v>10</v>
      </c>
      <c r="O34" t="s">
        <v>61</v>
      </c>
      <c r="P34" t="s">
        <v>62</v>
      </c>
      <c r="Q34" t="s">
        <v>73</v>
      </c>
      <c r="R34" t="s">
        <v>26</v>
      </c>
      <c r="S34" t="s">
        <v>27</v>
      </c>
      <c r="T34" t="str">
        <f t="shared" si="5"/>
        <v>KB</v>
      </c>
      <c r="U34">
        <v>0</v>
      </c>
      <c r="V34" t="s">
        <v>45</v>
      </c>
    </row>
    <row r="35" spans="1:22" x14ac:dyDescent="0.3">
      <c r="A35">
        <v>1003</v>
      </c>
      <c r="B35">
        <v>1900</v>
      </c>
      <c r="C35">
        <v>1902</v>
      </c>
      <c r="D35" t="s">
        <v>28</v>
      </c>
      <c r="E35">
        <v>5300</v>
      </c>
      <c r="F35" t="s">
        <v>91</v>
      </c>
      <c r="G35" s="5">
        <v>2</v>
      </c>
      <c r="H35" s="5">
        <v>650</v>
      </c>
      <c r="I35" s="5">
        <f t="shared" si="1"/>
        <v>1300</v>
      </c>
      <c r="J35" s="5" t="str">
        <f t="shared" si="2"/>
        <v>Aplica Bono</v>
      </c>
      <c r="K35" s="6">
        <f t="shared" si="3"/>
        <v>3</v>
      </c>
      <c r="L35" s="1">
        <v>43385</v>
      </c>
      <c r="M35" s="1">
        <v>43388</v>
      </c>
      <c r="N35" s="6">
        <f t="shared" si="4"/>
        <v>10</v>
      </c>
      <c r="O35" t="s">
        <v>61</v>
      </c>
      <c r="P35" t="s">
        <v>62</v>
      </c>
      <c r="Q35" t="s">
        <v>73</v>
      </c>
      <c r="R35" t="s">
        <v>26</v>
      </c>
      <c r="S35" t="s">
        <v>27</v>
      </c>
      <c r="T35" t="str">
        <f t="shared" si="5"/>
        <v>KB</v>
      </c>
      <c r="U35">
        <v>0</v>
      </c>
      <c r="V35" t="s">
        <v>45</v>
      </c>
    </row>
    <row r="36" spans="1:22" x14ac:dyDescent="0.3">
      <c r="A36">
        <v>1004</v>
      </c>
      <c r="B36">
        <v>2000</v>
      </c>
      <c r="C36">
        <v>2001</v>
      </c>
      <c r="D36" t="s">
        <v>29</v>
      </c>
      <c r="E36">
        <v>5300</v>
      </c>
      <c r="F36" t="s">
        <v>91</v>
      </c>
      <c r="G36" s="5">
        <v>2</v>
      </c>
      <c r="H36" s="5">
        <v>450</v>
      </c>
      <c r="I36" s="5">
        <f t="shared" si="1"/>
        <v>900</v>
      </c>
      <c r="J36" s="5" t="str">
        <f t="shared" si="2"/>
        <v>Aplica Bono</v>
      </c>
      <c r="K36" s="6">
        <f t="shared" si="3"/>
        <v>3</v>
      </c>
      <c r="L36" s="1">
        <v>43389</v>
      </c>
      <c r="M36" s="1">
        <v>43392</v>
      </c>
      <c r="N36" s="6">
        <f t="shared" si="4"/>
        <v>10</v>
      </c>
      <c r="O36" t="s">
        <v>63</v>
      </c>
      <c r="P36" t="s">
        <v>64</v>
      </c>
      <c r="Q36" t="s">
        <v>74</v>
      </c>
      <c r="R36" t="s">
        <v>30</v>
      </c>
      <c r="S36" t="s">
        <v>31</v>
      </c>
      <c r="T36" t="str">
        <f t="shared" si="5"/>
        <v>IK</v>
      </c>
      <c r="U36">
        <v>1</v>
      </c>
      <c r="V36" t="s">
        <v>45</v>
      </c>
    </row>
    <row r="37" spans="1:22" x14ac:dyDescent="0.3">
      <c r="A37">
        <v>1004</v>
      </c>
      <c r="B37">
        <v>2000</v>
      </c>
      <c r="C37">
        <v>2002</v>
      </c>
      <c r="D37" t="s">
        <v>29</v>
      </c>
      <c r="E37">
        <v>5300</v>
      </c>
      <c r="F37" t="s">
        <v>91</v>
      </c>
      <c r="G37" s="5">
        <v>3</v>
      </c>
      <c r="H37" s="5">
        <v>450</v>
      </c>
      <c r="I37" s="5">
        <f t="shared" si="1"/>
        <v>1350</v>
      </c>
      <c r="J37" s="5" t="str">
        <f t="shared" si="2"/>
        <v>Aplica Bono</v>
      </c>
      <c r="K37" s="6">
        <f t="shared" si="3"/>
        <v>3</v>
      </c>
      <c r="L37" s="1">
        <v>43389</v>
      </c>
      <c r="M37" s="1">
        <v>43392</v>
      </c>
      <c r="N37" s="6">
        <f t="shared" si="4"/>
        <v>10</v>
      </c>
      <c r="O37" t="s">
        <v>63</v>
      </c>
      <c r="P37" t="s">
        <v>64</v>
      </c>
      <c r="Q37" t="s">
        <v>74</v>
      </c>
      <c r="R37" t="s">
        <v>30</v>
      </c>
      <c r="S37" t="s">
        <v>31</v>
      </c>
      <c r="T37" t="str">
        <f t="shared" si="5"/>
        <v>IK</v>
      </c>
      <c r="U37">
        <v>1</v>
      </c>
      <c r="V37" t="s">
        <v>45</v>
      </c>
    </row>
    <row r="38" spans="1:22" x14ac:dyDescent="0.3">
      <c r="A38">
        <v>1004</v>
      </c>
      <c r="B38">
        <v>2100</v>
      </c>
      <c r="C38">
        <v>2101</v>
      </c>
      <c r="D38" t="s">
        <v>32</v>
      </c>
      <c r="E38">
        <v>5400</v>
      </c>
      <c r="F38" t="s">
        <v>89</v>
      </c>
      <c r="G38" s="5">
        <v>1</v>
      </c>
      <c r="H38" s="5">
        <v>1250</v>
      </c>
      <c r="I38" s="5">
        <f t="shared" si="1"/>
        <v>1250</v>
      </c>
      <c r="J38" s="5" t="str">
        <f t="shared" si="2"/>
        <v>Aplica Bono</v>
      </c>
      <c r="K38" s="6">
        <f t="shared" si="3"/>
        <v>3</v>
      </c>
      <c r="L38" s="1">
        <v>43389</v>
      </c>
      <c r="M38" s="1">
        <v>43392</v>
      </c>
      <c r="N38" s="6">
        <f t="shared" si="4"/>
        <v>10</v>
      </c>
      <c r="O38" t="s">
        <v>63</v>
      </c>
      <c r="P38" t="s">
        <v>64</v>
      </c>
      <c r="Q38" t="s">
        <v>74</v>
      </c>
      <c r="R38" t="s">
        <v>30</v>
      </c>
      <c r="S38" t="s">
        <v>31</v>
      </c>
      <c r="T38" t="str">
        <f t="shared" si="5"/>
        <v>IK</v>
      </c>
      <c r="U38">
        <v>1</v>
      </c>
      <c r="V38" t="s">
        <v>45</v>
      </c>
    </row>
    <row r="39" spans="1:22" x14ac:dyDescent="0.3">
      <c r="A39">
        <v>1004</v>
      </c>
      <c r="B39">
        <v>2100</v>
      </c>
      <c r="C39">
        <v>2102</v>
      </c>
      <c r="D39" t="s">
        <v>32</v>
      </c>
      <c r="E39">
        <v>5400</v>
      </c>
      <c r="F39" t="s">
        <v>89</v>
      </c>
      <c r="G39" s="5">
        <v>3</v>
      </c>
      <c r="H39" s="5">
        <v>1250</v>
      </c>
      <c r="I39" s="5">
        <f t="shared" si="1"/>
        <v>3750</v>
      </c>
      <c r="J39" s="5" t="str">
        <f t="shared" si="2"/>
        <v>Aplica Bono</v>
      </c>
      <c r="K39" s="6">
        <f t="shared" si="3"/>
        <v>3</v>
      </c>
      <c r="L39" s="1">
        <v>43389</v>
      </c>
      <c r="M39" s="1">
        <v>43392</v>
      </c>
      <c r="N39" s="6">
        <f t="shared" si="4"/>
        <v>10</v>
      </c>
      <c r="O39" t="s">
        <v>63</v>
      </c>
      <c r="P39" t="s">
        <v>64</v>
      </c>
      <c r="Q39" t="s">
        <v>74</v>
      </c>
      <c r="R39" t="s">
        <v>30</v>
      </c>
      <c r="S39" t="s">
        <v>31</v>
      </c>
      <c r="T39" t="str">
        <f t="shared" si="5"/>
        <v>IK</v>
      </c>
      <c r="U39">
        <v>1</v>
      </c>
      <c r="V39" t="s">
        <v>45</v>
      </c>
    </row>
    <row r="40" spans="1:22" x14ac:dyDescent="0.3">
      <c r="A40">
        <v>1004</v>
      </c>
      <c r="B40">
        <v>2200</v>
      </c>
      <c r="C40">
        <v>2201</v>
      </c>
      <c r="D40" t="s">
        <v>33</v>
      </c>
      <c r="E40">
        <v>5400</v>
      </c>
      <c r="F40" t="s">
        <v>89</v>
      </c>
      <c r="G40" s="5">
        <v>2</v>
      </c>
      <c r="H40" s="5">
        <v>600</v>
      </c>
      <c r="I40" s="5">
        <f t="shared" si="1"/>
        <v>1200</v>
      </c>
      <c r="J40" s="5" t="str">
        <f t="shared" si="2"/>
        <v>Aplica Bono</v>
      </c>
      <c r="K40" s="6">
        <f t="shared" si="3"/>
        <v>3</v>
      </c>
      <c r="L40" s="1">
        <v>43389</v>
      </c>
      <c r="M40" s="1">
        <v>43392</v>
      </c>
      <c r="N40" s="6">
        <f t="shared" si="4"/>
        <v>10</v>
      </c>
      <c r="O40" t="s">
        <v>63</v>
      </c>
      <c r="P40" t="s">
        <v>64</v>
      </c>
      <c r="Q40" t="s">
        <v>74</v>
      </c>
      <c r="R40" t="s">
        <v>30</v>
      </c>
      <c r="S40" t="s">
        <v>31</v>
      </c>
      <c r="T40" t="str">
        <f t="shared" si="5"/>
        <v>IK</v>
      </c>
      <c r="U40">
        <v>1</v>
      </c>
      <c r="V40" t="s">
        <v>45</v>
      </c>
    </row>
    <row r="41" spans="1:22" x14ac:dyDescent="0.3">
      <c r="A41">
        <v>1004</v>
      </c>
      <c r="B41">
        <v>2200</v>
      </c>
      <c r="C41">
        <v>2202</v>
      </c>
      <c r="D41" t="s">
        <v>33</v>
      </c>
      <c r="E41">
        <v>5400</v>
      </c>
      <c r="F41" t="s">
        <v>89</v>
      </c>
      <c r="G41" s="5">
        <v>3</v>
      </c>
      <c r="H41" s="5">
        <v>600</v>
      </c>
      <c r="I41" s="5">
        <f t="shared" si="1"/>
        <v>1800</v>
      </c>
      <c r="J41" s="5" t="str">
        <f t="shared" si="2"/>
        <v>Aplica Bono</v>
      </c>
      <c r="K41" s="6">
        <f t="shared" si="3"/>
        <v>3</v>
      </c>
      <c r="L41" s="1">
        <v>43389</v>
      </c>
      <c r="M41" s="1">
        <v>43392</v>
      </c>
      <c r="N41" s="6">
        <f t="shared" si="4"/>
        <v>10</v>
      </c>
      <c r="O41" t="s">
        <v>63</v>
      </c>
      <c r="P41" t="s">
        <v>64</v>
      </c>
      <c r="Q41" t="s">
        <v>74</v>
      </c>
      <c r="R41" t="s">
        <v>30</v>
      </c>
      <c r="S41" t="s">
        <v>31</v>
      </c>
      <c r="T41" t="str">
        <f t="shared" si="5"/>
        <v>IK</v>
      </c>
      <c r="U41">
        <v>1</v>
      </c>
      <c r="V41" t="s">
        <v>45</v>
      </c>
    </row>
    <row r="42" spans="1:22" x14ac:dyDescent="0.3">
      <c r="A42">
        <v>1005</v>
      </c>
      <c r="B42">
        <v>2300</v>
      </c>
      <c r="C42">
        <v>2301</v>
      </c>
      <c r="D42" t="s">
        <v>34</v>
      </c>
      <c r="E42">
        <v>5500</v>
      </c>
      <c r="F42" t="s">
        <v>87</v>
      </c>
      <c r="G42" s="5">
        <v>1</v>
      </c>
      <c r="H42" s="5">
        <v>15</v>
      </c>
      <c r="I42" s="5">
        <f t="shared" si="1"/>
        <v>15</v>
      </c>
      <c r="J42" s="5" t="str">
        <f t="shared" si="2"/>
        <v>No aplica</v>
      </c>
      <c r="K42" s="6">
        <f t="shared" si="3"/>
        <v>1</v>
      </c>
      <c r="L42" s="1">
        <v>43386</v>
      </c>
      <c r="M42" s="1">
        <v>43389</v>
      </c>
      <c r="N42" s="6">
        <f t="shared" si="4"/>
        <v>10</v>
      </c>
      <c r="O42" t="s">
        <v>65</v>
      </c>
      <c r="P42" t="s">
        <v>66</v>
      </c>
      <c r="Q42" t="s">
        <v>75</v>
      </c>
      <c r="R42" t="s">
        <v>35</v>
      </c>
      <c r="S42" t="s">
        <v>36</v>
      </c>
      <c r="T42" t="str">
        <f t="shared" si="5"/>
        <v>OP</v>
      </c>
      <c r="U42">
        <v>0</v>
      </c>
      <c r="V42" t="s">
        <v>45</v>
      </c>
    </row>
    <row r="43" spans="1:22" x14ac:dyDescent="0.3">
      <c r="A43">
        <v>1005</v>
      </c>
      <c r="B43">
        <v>2300</v>
      </c>
      <c r="C43">
        <v>2302</v>
      </c>
      <c r="D43" t="s">
        <v>34</v>
      </c>
      <c r="E43">
        <v>5500</v>
      </c>
      <c r="F43" t="s">
        <v>87</v>
      </c>
      <c r="G43" s="5">
        <v>1</v>
      </c>
      <c r="H43" s="5">
        <v>15</v>
      </c>
      <c r="I43" s="5">
        <f t="shared" si="1"/>
        <v>15</v>
      </c>
      <c r="J43" s="5" t="str">
        <f t="shared" si="2"/>
        <v>No aplica</v>
      </c>
      <c r="K43" s="6">
        <f t="shared" si="3"/>
        <v>1</v>
      </c>
      <c r="L43" s="1">
        <v>43386</v>
      </c>
      <c r="M43" s="1">
        <v>43389</v>
      </c>
      <c r="N43" s="6">
        <f t="shared" si="4"/>
        <v>10</v>
      </c>
      <c r="O43" t="s">
        <v>65</v>
      </c>
      <c r="P43" t="s">
        <v>66</v>
      </c>
      <c r="Q43" t="s">
        <v>75</v>
      </c>
      <c r="R43" t="s">
        <v>35</v>
      </c>
      <c r="S43" t="s">
        <v>36</v>
      </c>
      <c r="T43" t="str">
        <f t="shared" si="5"/>
        <v>OP</v>
      </c>
      <c r="U43">
        <v>0</v>
      </c>
      <c r="V43" t="s">
        <v>45</v>
      </c>
    </row>
    <row r="44" spans="1:22" x14ac:dyDescent="0.3">
      <c r="A44">
        <v>1005</v>
      </c>
      <c r="B44">
        <v>2400</v>
      </c>
      <c r="C44">
        <v>2401</v>
      </c>
      <c r="D44" t="s">
        <v>37</v>
      </c>
      <c r="E44">
        <v>5500</v>
      </c>
      <c r="F44" t="s">
        <v>87</v>
      </c>
      <c r="G44" s="5">
        <v>3</v>
      </c>
      <c r="H44" s="5">
        <v>10</v>
      </c>
      <c r="I44" s="5">
        <f t="shared" si="1"/>
        <v>30</v>
      </c>
      <c r="J44" s="5" t="str">
        <f t="shared" si="2"/>
        <v>No aplica</v>
      </c>
      <c r="K44" s="6">
        <f t="shared" si="3"/>
        <v>1</v>
      </c>
      <c r="L44" s="1">
        <v>43386</v>
      </c>
      <c r="M44" s="1">
        <v>43389</v>
      </c>
      <c r="N44" s="6">
        <f t="shared" si="4"/>
        <v>10</v>
      </c>
      <c r="O44" t="s">
        <v>65</v>
      </c>
      <c r="P44" t="s">
        <v>66</v>
      </c>
      <c r="Q44" t="s">
        <v>75</v>
      </c>
      <c r="R44" t="s">
        <v>35</v>
      </c>
      <c r="S44" t="s">
        <v>36</v>
      </c>
      <c r="T44" t="str">
        <f t="shared" si="5"/>
        <v>OP</v>
      </c>
      <c r="U44">
        <v>0</v>
      </c>
      <c r="V44" t="s">
        <v>45</v>
      </c>
    </row>
    <row r="45" spans="1:22" x14ac:dyDescent="0.3">
      <c r="A45">
        <v>1006</v>
      </c>
      <c r="B45">
        <v>2400</v>
      </c>
      <c r="C45">
        <v>2402</v>
      </c>
      <c r="D45" t="s">
        <v>37</v>
      </c>
      <c r="E45">
        <v>5500</v>
      </c>
      <c r="F45" t="s">
        <v>87</v>
      </c>
      <c r="G45" s="5">
        <v>2</v>
      </c>
      <c r="H45" s="5">
        <v>10</v>
      </c>
      <c r="I45" s="5">
        <f t="shared" si="1"/>
        <v>20</v>
      </c>
      <c r="J45" s="5" t="str">
        <f t="shared" si="2"/>
        <v>No aplica</v>
      </c>
      <c r="K45" s="6">
        <f t="shared" si="3"/>
        <v>1</v>
      </c>
      <c r="L45" s="1">
        <v>43394</v>
      </c>
      <c r="M45" s="1">
        <v>43397</v>
      </c>
      <c r="N45" s="6">
        <f t="shared" si="4"/>
        <v>10</v>
      </c>
      <c r="O45" t="s">
        <v>67</v>
      </c>
      <c r="P45" t="s">
        <v>68</v>
      </c>
      <c r="Q45" t="s">
        <v>76</v>
      </c>
      <c r="R45" t="s">
        <v>38</v>
      </c>
      <c r="S45" t="s">
        <v>39</v>
      </c>
      <c r="T45" t="str">
        <f t="shared" si="5"/>
        <v>XH</v>
      </c>
      <c r="U45">
        <v>1</v>
      </c>
      <c r="V45" t="s">
        <v>45</v>
      </c>
    </row>
    <row r="46" spans="1:22" x14ac:dyDescent="0.3">
      <c r="A46">
        <v>1006</v>
      </c>
      <c r="B46">
        <v>2500</v>
      </c>
      <c r="C46">
        <v>2501</v>
      </c>
      <c r="D46" t="s">
        <v>40</v>
      </c>
      <c r="E46">
        <v>5600</v>
      </c>
      <c r="F46" t="s">
        <v>92</v>
      </c>
      <c r="G46" s="5">
        <v>3</v>
      </c>
      <c r="H46" s="5">
        <v>250</v>
      </c>
      <c r="I46" s="5">
        <f t="shared" si="1"/>
        <v>750</v>
      </c>
      <c r="J46" s="5" t="str">
        <f t="shared" si="2"/>
        <v>No aplica</v>
      </c>
      <c r="K46" s="6">
        <f t="shared" si="3"/>
        <v>1</v>
      </c>
      <c r="L46" s="1">
        <v>43394</v>
      </c>
      <c r="M46" s="1">
        <v>43397</v>
      </c>
      <c r="N46" s="6">
        <f t="shared" si="4"/>
        <v>10</v>
      </c>
      <c r="O46" t="s">
        <v>67</v>
      </c>
      <c r="P46" t="s">
        <v>68</v>
      </c>
      <c r="Q46" t="s">
        <v>76</v>
      </c>
      <c r="R46" t="s">
        <v>38</v>
      </c>
      <c r="S46" t="s">
        <v>39</v>
      </c>
      <c r="T46" t="str">
        <f t="shared" si="5"/>
        <v>XH</v>
      </c>
      <c r="U46">
        <v>1</v>
      </c>
      <c r="V46" t="s">
        <v>45</v>
      </c>
    </row>
    <row r="47" spans="1:22" x14ac:dyDescent="0.3">
      <c r="A47">
        <v>1006</v>
      </c>
      <c r="B47">
        <v>2500</v>
      </c>
      <c r="C47">
        <v>2502</v>
      </c>
      <c r="D47" t="s">
        <v>40</v>
      </c>
      <c r="E47">
        <v>5600</v>
      </c>
      <c r="F47" t="s">
        <v>92</v>
      </c>
      <c r="G47" s="5">
        <v>1</v>
      </c>
      <c r="H47" s="5">
        <v>250</v>
      </c>
      <c r="I47" s="5">
        <f t="shared" si="1"/>
        <v>250</v>
      </c>
      <c r="J47" s="5" t="str">
        <f t="shared" si="2"/>
        <v>No aplica</v>
      </c>
      <c r="K47" s="6">
        <f t="shared" si="3"/>
        <v>1</v>
      </c>
      <c r="L47" s="1">
        <v>43394</v>
      </c>
      <c r="M47" s="1">
        <v>43397</v>
      </c>
      <c r="N47" s="6">
        <f t="shared" si="4"/>
        <v>10</v>
      </c>
      <c r="O47" t="s">
        <v>67</v>
      </c>
      <c r="P47" t="s">
        <v>68</v>
      </c>
      <c r="Q47" t="s">
        <v>76</v>
      </c>
      <c r="R47" t="s">
        <v>38</v>
      </c>
      <c r="S47" t="s">
        <v>39</v>
      </c>
      <c r="T47" t="str">
        <f t="shared" si="5"/>
        <v>XH</v>
      </c>
      <c r="U47">
        <v>1</v>
      </c>
      <c r="V47" t="s">
        <v>45</v>
      </c>
    </row>
    <row r="48" spans="1:22" x14ac:dyDescent="0.3">
      <c r="A48">
        <v>1006</v>
      </c>
      <c r="B48">
        <v>2600</v>
      </c>
      <c r="C48">
        <v>2601</v>
      </c>
      <c r="D48" t="s">
        <v>41</v>
      </c>
      <c r="E48">
        <v>5600</v>
      </c>
      <c r="F48" t="s">
        <v>92</v>
      </c>
      <c r="G48" s="5">
        <v>2</v>
      </c>
      <c r="H48" s="5">
        <v>800</v>
      </c>
      <c r="I48" s="5">
        <f t="shared" si="1"/>
        <v>1600</v>
      </c>
      <c r="J48" s="5" t="str">
        <f t="shared" si="2"/>
        <v>Aplica Bono</v>
      </c>
      <c r="K48" s="6">
        <f t="shared" si="3"/>
        <v>3</v>
      </c>
      <c r="L48" s="1">
        <v>43394</v>
      </c>
      <c r="M48" s="1">
        <v>43397</v>
      </c>
      <c r="N48" s="6">
        <f t="shared" si="4"/>
        <v>10</v>
      </c>
      <c r="O48" t="s">
        <v>67</v>
      </c>
      <c r="P48" t="s">
        <v>68</v>
      </c>
      <c r="Q48" t="s">
        <v>76</v>
      </c>
      <c r="R48" t="s">
        <v>38</v>
      </c>
      <c r="S48" t="s">
        <v>39</v>
      </c>
      <c r="T48" t="str">
        <f t="shared" si="5"/>
        <v>XH</v>
      </c>
      <c r="U48">
        <v>1</v>
      </c>
      <c r="V48" t="s">
        <v>45</v>
      </c>
    </row>
    <row r="49" spans="1:22" x14ac:dyDescent="0.3">
      <c r="A49">
        <v>1006</v>
      </c>
      <c r="B49">
        <v>2600</v>
      </c>
      <c r="C49">
        <v>2602</v>
      </c>
      <c r="D49" t="s">
        <v>41</v>
      </c>
      <c r="E49">
        <v>5600</v>
      </c>
      <c r="F49" t="s">
        <v>92</v>
      </c>
      <c r="G49" s="5">
        <v>1</v>
      </c>
      <c r="H49" s="5">
        <v>800</v>
      </c>
      <c r="I49" s="5">
        <f t="shared" si="1"/>
        <v>800</v>
      </c>
      <c r="J49" s="5" t="str">
        <f t="shared" si="2"/>
        <v>Falta poco</v>
      </c>
      <c r="K49" s="6">
        <f t="shared" si="3"/>
        <v>2</v>
      </c>
      <c r="L49" s="1">
        <v>43394</v>
      </c>
      <c r="M49" s="1">
        <v>43397</v>
      </c>
      <c r="N49" s="6">
        <f t="shared" si="4"/>
        <v>10</v>
      </c>
      <c r="O49" t="s">
        <v>67</v>
      </c>
      <c r="P49" t="s">
        <v>68</v>
      </c>
      <c r="Q49" t="s">
        <v>76</v>
      </c>
      <c r="R49" t="s">
        <v>38</v>
      </c>
      <c r="S49" t="s">
        <v>39</v>
      </c>
      <c r="T49" t="str">
        <f t="shared" si="5"/>
        <v>XH</v>
      </c>
      <c r="U49">
        <v>1</v>
      </c>
      <c r="V49" t="s">
        <v>45</v>
      </c>
    </row>
  </sheetData>
  <conditionalFormatting sqref="J20:K49">
    <cfRule type="cellIs" dxfId="0" priority="3" operator="equal">
      <formula>"Aplica bono"</formula>
    </cfRule>
  </conditionalFormatting>
  <conditionalFormatting sqref="H20:H4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K49">
    <cfRule type="iconSet" priority="1">
      <iconSet>
        <cfvo type="percent" val="0"/>
        <cfvo type="num" val="2"/>
        <cfvo type="num" val="3"/>
      </iconSet>
    </cfRule>
  </conditionalFormatting>
  <dataValidations count="1">
    <dataValidation type="list" allowBlank="1" showInputMessage="1" showErrorMessage="1" sqref="W20:W49">
      <formula1>INDIRECT($V20)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Hoja2!$C$3:$C$5</xm:f>
          </x14:formula1>
          <xm:sqref>V20:V49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8"/>
  <sheetViews>
    <sheetView workbookViewId="0">
      <selection activeCell="E4" sqref="E4"/>
    </sheetView>
  </sheetViews>
  <sheetFormatPr baseColWidth="10" defaultRowHeight="14.4" x14ac:dyDescent="0.3"/>
  <sheetData>
    <row r="2" spans="3:6" x14ac:dyDescent="0.3">
      <c r="C2" t="s">
        <v>42</v>
      </c>
      <c r="E2" t="s">
        <v>46</v>
      </c>
    </row>
    <row r="3" spans="3:6" x14ac:dyDescent="0.3">
      <c r="C3" t="s">
        <v>43</v>
      </c>
      <c r="E3" t="s">
        <v>43</v>
      </c>
      <c r="F3" t="s">
        <v>47</v>
      </c>
    </row>
    <row r="4" spans="3:6" x14ac:dyDescent="0.3">
      <c r="C4" t="s">
        <v>44</v>
      </c>
      <c r="E4" t="s">
        <v>43</v>
      </c>
      <c r="F4" t="s">
        <v>48</v>
      </c>
    </row>
    <row r="5" spans="3:6" x14ac:dyDescent="0.3">
      <c r="C5" t="s">
        <v>45</v>
      </c>
      <c r="E5" t="s">
        <v>44</v>
      </c>
      <c r="F5" t="s">
        <v>49</v>
      </c>
    </row>
    <row r="6" spans="3:6" x14ac:dyDescent="0.3">
      <c r="E6" t="s">
        <v>44</v>
      </c>
      <c r="F6" t="s">
        <v>50</v>
      </c>
    </row>
    <row r="7" spans="3:6" x14ac:dyDescent="0.3">
      <c r="E7" t="s">
        <v>45</v>
      </c>
      <c r="F7" t="s">
        <v>51</v>
      </c>
    </row>
    <row r="8" spans="3:6" x14ac:dyDescent="0.3">
      <c r="E8" t="s">
        <v>45</v>
      </c>
      <c r="F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Home</vt:lpstr>
      <vt:lpstr>orders_has_products</vt:lpstr>
      <vt:lpstr>Tabla dinámica</vt:lpstr>
      <vt:lpstr>Gráficas</vt:lpstr>
      <vt:lpstr>Gráficos</vt:lpstr>
      <vt:lpstr>Base de datos</vt:lpstr>
      <vt:lpstr>Hoja2</vt:lpstr>
      <vt:lpstr>Cantidad</vt:lpstr>
      <vt:lpstr>Entregado</vt:lpstr>
      <vt:lpstr>Proceso</vt:lpstr>
      <vt:lpstr>Proveedores</vt:lpstr>
      <vt:lpstr>Tránsito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Rivas</dc:creator>
  <cp:lastModifiedBy>edgar rivas</cp:lastModifiedBy>
  <dcterms:created xsi:type="dcterms:W3CDTF">2022-08-15T20:36:48Z</dcterms:created>
  <dcterms:modified xsi:type="dcterms:W3CDTF">2022-08-19T01:07:29Z</dcterms:modified>
</cp:coreProperties>
</file>