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07D6DCF8-9533-4E57-8E27-3D90E8F77A5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stados Financieros Comparativo" sheetId="1" r:id="rId1"/>
    <sheet name="Ratios Principales 2024" sheetId="2" r:id="rId2"/>
    <sheet name="Ratios Principales 2023" sheetId="6" r:id="rId3"/>
    <sheet name="Análisis Vertical" sheetId="3" r:id="rId4"/>
    <sheet name="Invervsiones y Financiamiento" sheetId="4" r:id="rId5"/>
    <sheet name="Resumen" sheetId="5" r:id="rId6"/>
    <sheet name="Hoja1" sheetId="7" r:id="rId7"/>
  </sheets>
  <definedNames>
    <definedName name="_xlnm.Print_Area" localSheetId="3">'Análisis Vertical'!$B$2:$J$125</definedName>
    <definedName name="_xlnm.Print_Area" localSheetId="0">'Estados Financieros Comparativo'!$B$2:$F$117</definedName>
    <definedName name="_xlnm.Print_Area" localSheetId="4">'Invervsiones y Financiamiento'!$B$3:$F$16</definedName>
    <definedName name="_xlnm.Print_Area" localSheetId="2">'Ratios Principales 2023'!$B$2:$L$344</definedName>
    <definedName name="_xlnm.Print_Area" localSheetId="1">'Ratios Principales 2024'!$B$2:$L$341</definedName>
    <definedName name="_xlnm.Print_Area" localSheetId="5">Resumen!$B$2:$H$22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3" l="1"/>
  <c r="D99" i="3"/>
  <c r="D87" i="3"/>
  <c r="D68" i="3"/>
  <c r="D47" i="3"/>
  <c r="D28" i="3"/>
  <c r="D29" i="1"/>
  <c r="D48" i="1"/>
  <c r="E101" i="1"/>
  <c r="D101" i="1"/>
  <c r="E100" i="1"/>
  <c r="D100" i="1"/>
  <c r="E69" i="1"/>
  <c r="D69" i="1"/>
  <c r="F99" i="3"/>
  <c r="F28" i="3"/>
  <c r="H89" i="3"/>
  <c r="I89" i="3" s="1"/>
  <c r="I90" i="3"/>
  <c r="I91" i="3"/>
  <c r="I92" i="3"/>
  <c r="I95" i="3"/>
  <c r="H90" i="3"/>
  <c r="H91" i="3"/>
  <c r="H92" i="3"/>
  <c r="H93" i="3"/>
  <c r="I93" i="3" s="1"/>
  <c r="H94" i="3"/>
  <c r="I94" i="3" s="1"/>
  <c r="H95" i="3"/>
  <c r="H71" i="3"/>
  <c r="I71" i="3" s="1"/>
  <c r="H70" i="3"/>
  <c r="I70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F87" i="3"/>
  <c r="H85" i="3"/>
  <c r="I85" i="3" s="1"/>
  <c r="H86" i="3"/>
  <c r="I86" i="3" s="1"/>
  <c r="F68" i="3"/>
  <c r="F47" i="3"/>
  <c r="H59" i="3"/>
  <c r="I59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96" i="3"/>
  <c r="I96" i="3" s="1"/>
  <c r="H97" i="3"/>
  <c r="I97" i="3" s="1"/>
  <c r="H98" i="3"/>
  <c r="I98" i="3" s="1"/>
  <c r="E88" i="1"/>
  <c r="D88" i="1"/>
  <c r="H44" i="3"/>
  <c r="I44" i="3" s="1"/>
  <c r="H45" i="3"/>
  <c r="I45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30" i="3"/>
  <c r="I3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E29" i="1"/>
  <c r="E48" i="1"/>
  <c r="K13" i="1"/>
  <c r="K16" i="1" s="1"/>
  <c r="E119" i="3"/>
  <c r="Q28" i="2"/>
  <c r="Q24" i="2"/>
  <c r="Q12" i="2"/>
  <c r="G210" i="6"/>
  <c r="G187" i="6"/>
  <c r="I186" i="6" s="1"/>
  <c r="G199" i="6" s="1"/>
  <c r="G160" i="6"/>
  <c r="I159" i="6" s="1"/>
  <c r="G172" i="6" s="1"/>
  <c r="I171" i="6" s="1"/>
  <c r="G343" i="6"/>
  <c r="K291" i="6"/>
  <c r="I292" i="6"/>
  <c r="G270" i="6"/>
  <c r="G260" i="6"/>
  <c r="G243" i="6"/>
  <c r="G234" i="6"/>
  <c r="G233" i="6"/>
  <c r="G209" i="6"/>
  <c r="G198" i="6"/>
  <c r="G138" i="6"/>
  <c r="G117" i="6"/>
  <c r="H49" i="6"/>
  <c r="G34" i="6"/>
  <c r="G34" i="2"/>
  <c r="H49" i="2"/>
  <c r="I315" i="6"/>
  <c r="G222" i="6"/>
  <c r="N28" i="6"/>
  <c r="N24" i="6"/>
  <c r="N12" i="6"/>
  <c r="N28" i="2"/>
  <c r="N24" i="2"/>
  <c r="N12" i="2"/>
  <c r="G119" i="3"/>
  <c r="G115" i="3"/>
  <c r="G112" i="3"/>
  <c r="G123" i="3"/>
  <c r="G122" i="3"/>
  <c r="G120" i="3"/>
  <c r="G118" i="3"/>
  <c r="E123" i="3"/>
  <c r="E122" i="3"/>
  <c r="E120" i="3"/>
  <c r="E118" i="3"/>
  <c r="E115" i="3"/>
  <c r="E112" i="3"/>
  <c r="H123" i="3"/>
  <c r="I123" i="3" s="1"/>
  <c r="H122" i="3"/>
  <c r="I122" i="3" s="1"/>
  <c r="H120" i="3"/>
  <c r="I120" i="3" s="1"/>
  <c r="H119" i="3"/>
  <c r="I119" i="3" s="1"/>
  <c r="H118" i="3"/>
  <c r="I118" i="3" s="1"/>
  <c r="H115" i="3"/>
  <c r="I115" i="3" s="1"/>
  <c r="H112" i="3"/>
  <c r="I112" i="3" s="1"/>
  <c r="H111" i="3"/>
  <c r="I111" i="3" s="1"/>
  <c r="H67" i="3"/>
  <c r="I67" i="3" s="1"/>
  <c r="H66" i="3"/>
  <c r="I66" i="3" s="1"/>
  <c r="H46" i="3"/>
  <c r="I46" i="3" s="1"/>
  <c r="H27" i="3"/>
  <c r="I27" i="3" s="1"/>
  <c r="H26" i="3"/>
  <c r="I26" i="3" s="1"/>
  <c r="H25" i="3"/>
  <c r="I25" i="3" s="1"/>
  <c r="H24" i="3"/>
  <c r="I24" i="3" s="1"/>
  <c r="H87" i="3" l="1"/>
  <c r="I87" i="3" s="1"/>
  <c r="F48" i="3"/>
  <c r="G31" i="3" s="1"/>
  <c r="D49" i="1"/>
  <c r="H28" i="3"/>
  <c r="I28" i="3" s="1"/>
  <c r="D48" i="3"/>
  <c r="E49" i="1"/>
  <c r="I233" i="6"/>
  <c r="I209" i="6"/>
  <c r="G223" i="6" s="1"/>
  <c r="I222" i="6" s="1"/>
  <c r="H47" i="3"/>
  <c r="H68" i="3"/>
  <c r="I68" i="3" s="1"/>
  <c r="H113" i="3"/>
  <c r="I198" i="6"/>
  <c r="G37" i="3" l="1"/>
  <c r="G35" i="3"/>
  <c r="G44" i="3"/>
  <c r="G36" i="3"/>
  <c r="G34" i="3"/>
  <c r="G41" i="3"/>
  <c r="G42" i="3"/>
  <c r="G38" i="3"/>
  <c r="G33" i="3"/>
  <c r="G30" i="3"/>
  <c r="G32" i="3"/>
  <c r="G40" i="3"/>
  <c r="G43" i="3"/>
  <c r="G39" i="3"/>
  <c r="E36" i="3"/>
  <c r="E44" i="3"/>
  <c r="E37" i="3"/>
  <c r="E40" i="3"/>
  <c r="E42" i="3"/>
  <c r="E45" i="3"/>
  <c r="E38" i="3"/>
  <c r="E32" i="3"/>
  <c r="E30" i="3"/>
  <c r="E43" i="3"/>
  <c r="E31" i="3"/>
  <c r="E39" i="3"/>
  <c r="E33" i="3"/>
  <c r="E41" i="3"/>
  <c r="E34" i="3"/>
  <c r="E35" i="3"/>
  <c r="E16" i="3"/>
  <c r="E12" i="3"/>
  <c r="E17" i="3"/>
  <c r="E18" i="3"/>
  <c r="E11" i="3"/>
  <c r="E19" i="3"/>
  <c r="E13" i="3"/>
  <c r="E15" i="3"/>
  <c r="E20" i="3"/>
  <c r="E21" i="3"/>
  <c r="E22" i="3"/>
  <c r="E14" i="3"/>
  <c r="E48" i="3"/>
  <c r="E23" i="3"/>
  <c r="E47" i="3"/>
  <c r="H116" i="3"/>
  <c r="I47" i="3"/>
  <c r="H48" i="3"/>
  <c r="F113" i="3"/>
  <c r="D113" i="3"/>
  <c r="G340" i="2"/>
  <c r="I313" i="2"/>
  <c r="K289" i="2"/>
  <c r="I290" i="2"/>
  <c r="G268" i="2"/>
  <c r="G258" i="2"/>
  <c r="G242" i="2"/>
  <c r="G233" i="2"/>
  <c r="G232" i="2"/>
  <c r="G221" i="2"/>
  <c r="G209" i="2"/>
  <c r="G208" i="2"/>
  <c r="G197" i="2"/>
  <c r="G186" i="2"/>
  <c r="I185" i="2" s="1"/>
  <c r="G198" i="2" s="1"/>
  <c r="G159" i="2"/>
  <c r="I158" i="2" s="1"/>
  <c r="G171" i="2" s="1"/>
  <c r="I170" i="2" s="1"/>
  <c r="G138" i="2"/>
  <c r="G117" i="2"/>
  <c r="H50" i="2"/>
  <c r="L13" i="1"/>
  <c r="G23" i="2"/>
  <c r="G93" i="2" l="1"/>
  <c r="G62" i="6"/>
  <c r="G23" i="6"/>
  <c r="G12" i="6"/>
  <c r="G126" i="6"/>
  <c r="G104" i="6"/>
  <c r="G81" i="6"/>
  <c r="G35" i="6"/>
  <c r="J34" i="6" s="1"/>
  <c r="G24" i="6"/>
  <c r="G13" i="6"/>
  <c r="G116" i="6"/>
  <c r="I116" i="6" s="1"/>
  <c r="G93" i="6"/>
  <c r="G94" i="2"/>
  <c r="N19" i="6"/>
  <c r="N11" i="6"/>
  <c r="O11" i="6" s="1"/>
  <c r="N19" i="2"/>
  <c r="N11" i="2"/>
  <c r="O11" i="2" s="1"/>
  <c r="Q19" i="2"/>
  <c r="Q11" i="2"/>
  <c r="R11" i="2" s="1"/>
  <c r="G325" i="6"/>
  <c r="I325" i="6" s="1"/>
  <c r="G281" i="6"/>
  <c r="G139" i="6"/>
  <c r="I138" i="6" s="1"/>
  <c r="G105" i="6"/>
  <c r="G94" i="6"/>
  <c r="G82" i="6"/>
  <c r="G24" i="2"/>
  <c r="J23" i="2" s="1"/>
  <c r="G35" i="2"/>
  <c r="J34" i="2" s="1"/>
  <c r="L16" i="1"/>
  <c r="G259" i="6"/>
  <c r="I259" i="6" s="1"/>
  <c r="H50" i="6"/>
  <c r="K49" i="6" s="1"/>
  <c r="G12" i="2"/>
  <c r="G13" i="2"/>
  <c r="K21" i="1"/>
  <c r="K24" i="1" s="1"/>
  <c r="G62" i="2"/>
  <c r="G81" i="2"/>
  <c r="G82" i="2"/>
  <c r="G104" i="2"/>
  <c r="G105" i="2"/>
  <c r="G116" i="2"/>
  <c r="I116" i="2" s="1"/>
  <c r="G126" i="2"/>
  <c r="G139" i="2"/>
  <c r="I138" i="2" s="1"/>
  <c r="G257" i="2"/>
  <c r="I257" i="2" s="1"/>
  <c r="G279" i="2"/>
  <c r="G323" i="2"/>
  <c r="I323" i="2" s="1"/>
  <c r="D116" i="3"/>
  <c r="E113" i="3"/>
  <c r="F116" i="3"/>
  <c r="I116" i="3" s="1"/>
  <c r="G113" i="3"/>
  <c r="H121" i="3"/>
  <c r="I113" i="3"/>
  <c r="K49" i="2"/>
  <c r="I208" i="2"/>
  <c r="G222" i="2" s="1"/>
  <c r="I221" i="2" s="1"/>
  <c r="I232" i="2"/>
  <c r="I197" i="2"/>
  <c r="I93" i="2" l="1"/>
  <c r="G15" i="3"/>
  <c r="G20" i="3"/>
  <c r="G22" i="3"/>
  <c r="G16" i="3"/>
  <c r="G17" i="3"/>
  <c r="G18" i="3"/>
  <c r="G13" i="3"/>
  <c r="G14" i="3"/>
  <c r="G19" i="3"/>
  <c r="G11" i="3"/>
  <c r="G12" i="3"/>
  <c r="G21" i="3"/>
  <c r="I48" i="3"/>
  <c r="G23" i="3"/>
  <c r="D7" i="4"/>
  <c r="E25" i="3"/>
  <c r="E27" i="3"/>
  <c r="E24" i="3"/>
  <c r="I81" i="2"/>
  <c r="I104" i="2"/>
  <c r="J12" i="2"/>
  <c r="N20" i="6"/>
  <c r="O19" i="6" s="1"/>
  <c r="N16" i="6"/>
  <c r="N20" i="2"/>
  <c r="O19" i="2" s="1"/>
  <c r="N16" i="2"/>
  <c r="K290" i="2"/>
  <c r="K292" i="2" s="1"/>
  <c r="G243" i="2"/>
  <c r="I242" i="2" s="1"/>
  <c r="G127" i="2"/>
  <c r="I126" i="2" s="1"/>
  <c r="Q20" i="2"/>
  <c r="R19" i="2" s="1"/>
  <c r="Q16" i="2"/>
  <c r="K292" i="6"/>
  <c r="K294" i="6" s="1"/>
  <c r="G244" i="6"/>
  <c r="I243" i="6" s="1"/>
  <c r="G127" i="6"/>
  <c r="I126" i="6" s="1"/>
  <c r="H124" i="3"/>
  <c r="G116" i="3"/>
  <c r="F121" i="3"/>
  <c r="G121" i="3" s="1"/>
  <c r="D121" i="3"/>
  <c r="E116" i="3"/>
  <c r="F100" i="3"/>
  <c r="H99" i="3"/>
  <c r="E94" i="3"/>
  <c r="E46" i="3"/>
  <c r="E26" i="3"/>
  <c r="E28" i="3"/>
  <c r="G48" i="3"/>
  <c r="G46" i="3"/>
  <c r="G45" i="3"/>
  <c r="G27" i="3"/>
  <c r="G26" i="3"/>
  <c r="G25" i="3"/>
  <c r="G24" i="3"/>
  <c r="G47" i="3"/>
  <c r="E7" i="4" s="1"/>
  <c r="G28" i="3"/>
  <c r="E6" i="4" s="1"/>
  <c r="E8" i="4" s="1"/>
  <c r="N15" i="6"/>
  <c r="N15" i="2"/>
  <c r="L21" i="1"/>
  <c r="Q15" i="2" s="1"/>
  <c r="I93" i="6"/>
  <c r="I81" i="6"/>
  <c r="I104" i="6"/>
  <c r="J12" i="6"/>
  <c r="J23" i="6"/>
  <c r="N27" i="2"/>
  <c r="O27" i="2" s="1"/>
  <c r="N23" i="2"/>
  <c r="O23" i="2" s="1"/>
  <c r="N27" i="6"/>
  <c r="O27" i="6" s="1"/>
  <c r="N23" i="6"/>
  <c r="O23" i="6" s="1"/>
  <c r="G304" i="2"/>
  <c r="I304" i="2" s="1"/>
  <c r="I289" i="2"/>
  <c r="I292" i="2" s="1"/>
  <c r="G278" i="2"/>
  <c r="I278" i="2" s="1"/>
  <c r="G267" i="2"/>
  <c r="I267" i="2" s="1"/>
  <c r="G339" i="2"/>
  <c r="I339" i="2" s="1"/>
  <c r="E91" i="3" l="1"/>
  <c r="E89" i="3"/>
  <c r="E90" i="3"/>
  <c r="E92" i="3"/>
  <c r="E95" i="3"/>
  <c r="E93" i="3"/>
  <c r="G89" i="3"/>
  <c r="G90" i="3"/>
  <c r="G91" i="3"/>
  <c r="G92" i="3"/>
  <c r="G93" i="3"/>
  <c r="G94" i="3"/>
  <c r="G95" i="3"/>
  <c r="G71" i="3"/>
  <c r="G79" i="3"/>
  <c r="G78" i="3"/>
  <c r="G72" i="3"/>
  <c r="G80" i="3"/>
  <c r="G73" i="3"/>
  <c r="G81" i="3"/>
  <c r="G74" i="3"/>
  <c r="G82" i="3"/>
  <c r="G75" i="3"/>
  <c r="G83" i="3"/>
  <c r="G70" i="3"/>
  <c r="G96" i="3"/>
  <c r="G76" i="3"/>
  <c r="G84" i="3"/>
  <c r="G77" i="3"/>
  <c r="E61" i="3"/>
  <c r="E77" i="3"/>
  <c r="E67" i="3"/>
  <c r="E78" i="3"/>
  <c r="E84" i="3"/>
  <c r="E79" i="3"/>
  <c r="E71" i="3"/>
  <c r="E80" i="3"/>
  <c r="E75" i="3"/>
  <c r="E72" i="3"/>
  <c r="E82" i="3"/>
  <c r="E81" i="3"/>
  <c r="E73" i="3"/>
  <c r="E83" i="3"/>
  <c r="E76" i="3"/>
  <c r="E74" i="3"/>
  <c r="E70" i="3"/>
  <c r="G85" i="3"/>
  <c r="G86" i="3"/>
  <c r="E85" i="3"/>
  <c r="E86" i="3"/>
  <c r="E51" i="3"/>
  <c r="E59" i="3"/>
  <c r="E52" i="3"/>
  <c r="E60" i="3"/>
  <c r="E53" i="3"/>
  <c r="E54" i="3"/>
  <c r="E62" i="3"/>
  <c r="E64" i="3"/>
  <c r="E55" i="3"/>
  <c r="E63" i="3"/>
  <c r="E56" i="3"/>
  <c r="E57" i="3"/>
  <c r="E58" i="3"/>
  <c r="G52" i="3"/>
  <c r="G60" i="3"/>
  <c r="G55" i="3"/>
  <c r="G56" i="3"/>
  <c r="G57" i="3"/>
  <c r="G53" i="3"/>
  <c r="G61" i="3"/>
  <c r="G63" i="3"/>
  <c r="G58" i="3"/>
  <c r="G51" i="3"/>
  <c r="G54" i="3"/>
  <c r="G62" i="3"/>
  <c r="G64" i="3"/>
  <c r="G59" i="3"/>
  <c r="G98" i="3"/>
  <c r="G97" i="3"/>
  <c r="G87" i="3"/>
  <c r="E13" i="4" s="1"/>
  <c r="E97" i="3"/>
  <c r="E98" i="3"/>
  <c r="E96" i="3"/>
  <c r="E87" i="3"/>
  <c r="D13" i="4" s="1"/>
  <c r="E100" i="3"/>
  <c r="E99" i="3"/>
  <c r="D14" i="4" s="1"/>
  <c r="D6" i="4"/>
  <c r="D8" i="4" s="1"/>
  <c r="G99" i="3"/>
  <c r="E14" i="4" s="1"/>
  <c r="G65" i="3"/>
  <c r="R15" i="2"/>
  <c r="O15" i="2"/>
  <c r="K294" i="2"/>
  <c r="O15" i="6"/>
  <c r="L24" i="1"/>
  <c r="E66" i="3"/>
  <c r="E65" i="3"/>
  <c r="E68" i="3"/>
  <c r="D12" i="4" s="1"/>
  <c r="I99" i="3"/>
  <c r="H100" i="3"/>
  <c r="I100" i="3" s="1"/>
  <c r="G100" i="3"/>
  <c r="G67" i="3"/>
  <c r="G66" i="3"/>
  <c r="G68" i="3"/>
  <c r="E12" i="4" s="1"/>
  <c r="D124" i="3"/>
  <c r="E124" i="3" s="1"/>
  <c r="E121" i="3"/>
  <c r="F124" i="3"/>
  <c r="G124" i="3" s="1"/>
  <c r="I121" i="3"/>
  <c r="I124" i="3" l="1"/>
  <c r="E15" i="4"/>
  <c r="D15" i="4"/>
  <c r="Q27" i="2"/>
  <c r="R27" i="2" s="1"/>
  <c r="Q23" i="2"/>
  <c r="R23" i="2" s="1"/>
  <c r="G342" i="6"/>
  <c r="I342" i="6" s="1"/>
  <c r="G306" i="6"/>
  <c r="I306" i="6" s="1"/>
  <c r="I291" i="6"/>
  <c r="I294" i="6" s="1"/>
  <c r="K296" i="6" s="1"/>
  <c r="G280" i="6"/>
  <c r="I280" i="6" s="1"/>
  <c r="G269" i="6"/>
  <c r="I269" i="6" s="1"/>
</calcChain>
</file>

<file path=xl/sharedStrings.xml><?xml version="1.0" encoding="utf-8"?>
<sst xmlns="http://schemas.openxmlformats.org/spreadsheetml/2006/main" count="725" uniqueCount="290">
  <si>
    <t>Constructora Los HERMANOS SHENKER, S.A.</t>
  </si>
  <si>
    <t>Estado de Situación Financiera</t>
  </si>
  <si>
    <t>Al 31 de diciembre de 2019 y 2018</t>
  </si>
  <si>
    <t>(Expresada en miles de dólares)</t>
  </si>
  <si>
    <t>ACTIVO</t>
  </si>
  <si>
    <t>Corriente</t>
  </si>
  <si>
    <t xml:space="preserve">     Total activo corriente</t>
  </si>
  <si>
    <t xml:space="preserve">     Total activo no corriente</t>
  </si>
  <si>
    <t xml:space="preserve">        Total activo</t>
  </si>
  <si>
    <t>Pasivo y Patrimonio</t>
  </si>
  <si>
    <t>Pasivo corriente</t>
  </si>
  <si>
    <t>No corriente</t>
  </si>
  <si>
    <t xml:space="preserve">     Total pasivo corriente</t>
  </si>
  <si>
    <t>Pasivo no corriente</t>
  </si>
  <si>
    <t xml:space="preserve">     Total pasivo no corriente</t>
  </si>
  <si>
    <t>Patrimonio</t>
  </si>
  <si>
    <t xml:space="preserve">     Total del patrimonio</t>
  </si>
  <si>
    <t>Total Pasivo y Patrimonio</t>
  </si>
  <si>
    <t>Ventas</t>
  </si>
  <si>
    <t>Costo de ventas</t>
  </si>
  <si>
    <t>Utilidad bruta</t>
  </si>
  <si>
    <t>Gastos de administración</t>
  </si>
  <si>
    <t>Utilidad operativa</t>
  </si>
  <si>
    <t>Otros ingresos y gastos</t>
  </si>
  <si>
    <t>Ingresos financieros</t>
  </si>
  <si>
    <t>Gastos financieros</t>
  </si>
  <si>
    <t>Otros gastos</t>
  </si>
  <si>
    <t>Utilidad antes de impuestos y participación</t>
  </si>
  <si>
    <t>Participaciones</t>
  </si>
  <si>
    <t>Impuesto sobre la renta</t>
  </si>
  <si>
    <t>Utilidad neta</t>
  </si>
  <si>
    <t>RAZÓN DE LIQUIDEZ</t>
  </si>
  <si>
    <r>
      <t xml:space="preserve">Se conoce también como </t>
    </r>
    <r>
      <rPr>
        <b/>
        <sz val="11"/>
        <color theme="1"/>
        <rFont val="Calibri"/>
        <family val="2"/>
        <scheme val="minor"/>
      </rPr>
      <t>ÍNDICE DE SOLVENCIA FINANCIERA</t>
    </r>
  </si>
  <si>
    <t>Se clasifica en:</t>
  </si>
  <si>
    <t>Razón Corriente</t>
  </si>
  <si>
    <r>
      <t xml:space="preserve">También se conoce como </t>
    </r>
    <r>
      <rPr>
        <b/>
        <sz val="11"/>
        <color theme="1"/>
        <rFont val="Calibri"/>
        <family val="2"/>
        <scheme val="minor"/>
      </rPr>
      <t>RATIO DE LIQUIDEZ , es uno de los indicadores más utilizados en el análisis</t>
    </r>
  </si>
  <si>
    <r>
      <rPr>
        <b/>
        <sz val="11"/>
        <color theme="1"/>
        <rFont val="Calibri"/>
        <family val="2"/>
        <scheme val="minor"/>
      </rPr>
      <t>financiero</t>
    </r>
    <r>
      <rPr>
        <sz val="11"/>
        <color theme="1"/>
        <rFont val="Calibri"/>
        <family val="2"/>
        <scheme val="minor"/>
      </rPr>
      <t xml:space="preserve"> y se analiza así:</t>
    </r>
  </si>
  <si>
    <t>Activo Corriente</t>
  </si>
  <si>
    <t>Pasivo Corriente</t>
  </si>
  <si>
    <t>=</t>
  </si>
  <si>
    <t>¿Cómo se interpreta?</t>
  </si>
  <si>
    <t xml:space="preserve">La entidad dispone de US$2 por cada U$1 de nueva deuda que aquiere a corto plazo. Esto indica que  </t>
  </si>
  <si>
    <t>podría pagar sus deudas cómodamente.</t>
  </si>
  <si>
    <t>Razón de Acidez</t>
  </si>
  <si>
    <r>
      <t xml:space="preserve">Esta medición nos permite evaluar críticamente la liquidez de la emrpesa. Para su cálculo </t>
    </r>
    <r>
      <rPr>
        <b/>
        <sz val="11"/>
        <color theme="1"/>
        <rFont val="Calibri"/>
        <family val="2"/>
        <scheme val="minor"/>
      </rPr>
      <t xml:space="preserve">se deduce </t>
    </r>
  </si>
  <si>
    <t>del activo corriente, los inventarios debido a que esta parte es menos líquida del activo corriente</t>
  </si>
  <si>
    <t>Activo Corriente - Inventarios</t>
  </si>
  <si>
    <t>Sin contar con los inventarios, la entidad dispone de US$0.66 nuevos para cancelar cada dólar corriente.</t>
  </si>
  <si>
    <t>La entidad no tiene la mejor condición.</t>
  </si>
  <si>
    <t>Razón de Efectivo</t>
  </si>
  <si>
    <r>
      <t xml:space="preserve">Se le conoce como </t>
    </r>
    <r>
      <rPr>
        <b/>
        <sz val="11"/>
        <color theme="1"/>
        <rFont val="Calibri"/>
        <family val="2"/>
        <scheme val="minor"/>
      </rPr>
      <t xml:space="preserve">PRUEBA ÁCIDA, </t>
    </r>
    <r>
      <rPr>
        <sz val="11"/>
        <color theme="1"/>
        <rFont val="Calibri"/>
        <family val="2"/>
        <scheme val="minor"/>
      </rPr>
      <t>consiste en un análisis profundo de la liquidez, debido a que solo</t>
    </r>
  </si>
  <si>
    <t>se toma en cuenta CAJA Y BANCOS frente a las deudas de corto plazo.</t>
  </si>
  <si>
    <t>Caja y Bancos</t>
  </si>
  <si>
    <t xml:space="preserve">La entidad no está en condiciones de pagar sus deudas a corto plazo, al considerar solo el efectivo </t>
  </si>
  <si>
    <t>en caja y bancos, solo dispone de US$0.12 por cada dólar de deuda .</t>
  </si>
  <si>
    <t>Posición Defensiva</t>
  </si>
  <si>
    <r>
      <t xml:space="preserve">También se le conoce como </t>
    </r>
    <r>
      <rPr>
        <b/>
        <sz val="11"/>
        <color theme="1"/>
        <rFont val="Calibri"/>
        <family val="2"/>
        <scheme val="minor"/>
      </rPr>
      <t xml:space="preserve">PERÍODO DE LIQUIDEZ EXTREMA </t>
    </r>
    <r>
      <rPr>
        <sz val="11"/>
        <color theme="1"/>
        <rFont val="Calibri"/>
        <family val="2"/>
        <scheme val="minor"/>
      </rPr>
      <t xml:space="preserve">es donde la entidad podría funcionar </t>
    </r>
  </si>
  <si>
    <r>
      <t xml:space="preserve">sobre sus activos líquidos, </t>
    </r>
    <r>
      <rPr>
        <b/>
        <sz val="11"/>
        <color theme="1"/>
        <rFont val="Calibri"/>
        <family val="2"/>
        <scheme val="minor"/>
      </rPr>
      <t>sin tener que financiarse de otros recursos (ventas u otras fuentes)</t>
    </r>
  </si>
  <si>
    <r>
      <t xml:space="preserve">básicamente </t>
    </r>
    <r>
      <rPr>
        <b/>
        <sz val="11"/>
        <color theme="1"/>
        <rFont val="Calibri"/>
        <family val="2"/>
        <scheme val="minor"/>
      </rPr>
      <t>es el tiempo que la empresa podría vivir solo con sus activos líquidos.</t>
    </r>
  </si>
  <si>
    <t>Egresos operativos diarios presupuestados</t>
  </si>
  <si>
    <t>Activos Líquidos</t>
  </si>
  <si>
    <t>Dichos activos líquidos para el cálculo son: caja y bancos, valores negociables, cuentas por cobrar a C.P.</t>
  </si>
  <si>
    <t>Días</t>
  </si>
  <si>
    <t>La entidad solo cuenta con 152 días para operar, utilizando únicamente sus activos líquidos, sin tener</t>
  </si>
  <si>
    <r>
      <t xml:space="preserve">que financiarse de otros recursos, </t>
    </r>
    <r>
      <rPr>
        <b/>
        <sz val="11"/>
        <color theme="1"/>
        <rFont val="Calibri"/>
        <family val="2"/>
        <scheme val="minor"/>
      </rPr>
      <t>es un período adecuado, son 5 meses</t>
    </r>
  </si>
  <si>
    <t>Capital de Trabajo</t>
  </si>
  <si>
    <t xml:space="preserve">Es una cifra monetaria, no precisamente una razón financiera, se obtiene al deducir de activo corriente </t>
  </si>
  <si>
    <t>el pasivo corriente, si el activo corriente excede del pasivo corriente, la entidad dispone de recursos</t>
  </si>
  <si>
    <r>
      <t xml:space="preserve">financieros para sus transacciones operativos, representa como un </t>
    </r>
    <r>
      <rPr>
        <b/>
        <sz val="11"/>
        <color theme="1"/>
        <rFont val="Calibri"/>
        <family val="2"/>
        <scheme val="minor"/>
      </rPr>
      <t>ÍNDICE DE ESTABILIDAD FINANCIERA</t>
    </r>
  </si>
  <si>
    <t>Con ese cálculo nos indica que la entidad tiene un capital de trabajo bruto de US$57,782; y es adecuado</t>
  </si>
  <si>
    <t>para seguir sus operaciones diarias.</t>
  </si>
  <si>
    <t>En relación con el capital de trabajo neto; el resultado es positivo, y nos indica que es mayor que las</t>
  </si>
  <si>
    <t>deudas a corto plazo, es decir, puede cancelar sus deudas a corto plazo y aún así le quedaría US$28,890</t>
  </si>
  <si>
    <t>RAZÓN DE SOLVENCIA</t>
  </si>
  <si>
    <r>
      <t xml:space="preserve">Se conoce también como </t>
    </r>
    <r>
      <rPr>
        <b/>
        <sz val="11"/>
        <color theme="1"/>
        <rFont val="Calibri"/>
        <family val="2"/>
        <scheme val="minor"/>
      </rPr>
      <t>RAZÓN DE ENDEUDAMIENTO</t>
    </r>
  </si>
  <si>
    <t>Razón de Endeudamiento a Corto Plazo</t>
  </si>
  <si>
    <t>Mide la relación entre los fondos a corto plazo, aportados por acreedores y recursos arpotados por</t>
  </si>
  <si>
    <t>los socios de la entidad, nos permite evaluar el apalancamiento financiero a corto plazo.</t>
  </si>
  <si>
    <t>Patrimonio Neto</t>
  </si>
  <si>
    <r>
      <t xml:space="preserve">El resultado obtenido, representa </t>
    </r>
    <r>
      <rPr>
        <b/>
        <sz val="11"/>
        <color theme="1"/>
        <rFont val="Calibri"/>
        <family val="2"/>
        <scheme val="minor"/>
      </rPr>
      <t xml:space="preserve">que las deudas a corto plazo representa el 42% del patrimonio </t>
    </r>
  </si>
  <si>
    <r>
      <rPr>
        <b/>
        <sz val="11"/>
        <color theme="1"/>
        <rFont val="Calibri"/>
        <family val="2"/>
        <scheme val="minor"/>
      </rPr>
      <t xml:space="preserve">neto, </t>
    </r>
    <r>
      <rPr>
        <sz val="11"/>
        <color theme="1"/>
        <rFont val="Calibri"/>
        <family val="2"/>
        <scheme val="minor"/>
      </rPr>
      <t>representa un porcentaje alto, debe de ser lo más bajo posible para no se vuelva una</t>
    </r>
  </si>
  <si>
    <t>presión.</t>
  </si>
  <si>
    <t>Razón de Endeudamiento a Largo Plazo</t>
  </si>
  <si>
    <t>Mide la relación entre los fondos aportados por acreedores y socios de la entidad, permite determinar</t>
  </si>
  <si>
    <t>el grado de apalancamiento financiero a largo plazo.</t>
  </si>
  <si>
    <t>Pasivo No Corriente</t>
  </si>
  <si>
    <r>
      <t xml:space="preserve">La deuda a largo plazo representa el 35% del patrimonio neto, es un porcentaje </t>
    </r>
    <r>
      <rPr>
        <b/>
        <sz val="11"/>
        <color theme="1"/>
        <rFont val="Calibri"/>
        <family val="2"/>
        <scheme val="minor"/>
      </rPr>
      <t xml:space="preserve">ACEPTABLE, </t>
    </r>
    <r>
      <rPr>
        <sz val="11"/>
        <color theme="1"/>
        <rFont val="Calibri"/>
        <family val="2"/>
        <scheme val="minor"/>
      </rPr>
      <t xml:space="preserve"> y puede</t>
    </r>
  </si>
  <si>
    <t>incrementarse al trasladar la deuda de corto plazo a mediano plazo para aumentar el capital de trabajo</t>
  </si>
  <si>
    <t>Razón de Endeudamiento Total</t>
  </si>
  <si>
    <t>Estado de Resultados</t>
  </si>
  <si>
    <t>Del 01 de enero al 31 de diciembre de 2019 y 2018</t>
  </si>
  <si>
    <r>
      <t xml:space="preserve">Nos pemite evaluar los recursos totales a corto plazo y largo plazo aportado por los </t>
    </r>
    <r>
      <rPr>
        <b/>
        <sz val="11"/>
        <color theme="1"/>
        <rFont val="Calibri"/>
        <family val="2"/>
        <scheme val="minor"/>
      </rPr>
      <t xml:space="preserve">acreedores y socios </t>
    </r>
  </si>
  <si>
    <r>
      <t xml:space="preserve">de la entidad  </t>
    </r>
    <r>
      <rPr>
        <sz val="11"/>
        <color theme="1"/>
        <rFont val="Calibri"/>
        <family val="2"/>
        <scheme val="minor"/>
      </rPr>
      <t>nos permite estimar el nivel de apalancamiento financiero de la organización.</t>
    </r>
  </si>
  <si>
    <t>Pasivo Total</t>
  </si>
  <si>
    <t>Las aportaciones de acreedores reflejado en el pasivo total representa el 77% del patrimonio neto de</t>
  </si>
  <si>
    <r>
      <t xml:space="preserve">la entidad, </t>
    </r>
    <r>
      <rPr>
        <b/>
        <sz val="11"/>
        <color theme="1"/>
        <rFont val="Calibri"/>
        <family val="2"/>
        <scheme val="minor"/>
      </rPr>
      <t xml:space="preserve">otorga solvencia, sin embargo, representa MAYOR RIESGO </t>
    </r>
    <r>
      <rPr>
        <sz val="11"/>
        <color theme="1"/>
        <rFont val="Calibri"/>
        <family val="2"/>
        <scheme val="minor"/>
      </rPr>
      <t>para los accionistas por ser</t>
    </r>
  </si>
  <si>
    <t>terceros quienes están financiando las operaciones de la organización-</t>
  </si>
  <si>
    <t>Razón de Endeudamiento del Activo Fijo</t>
  </si>
  <si>
    <t>Evalúa la relación del pasivo no corriente y los activos fijos, nos pemite conocer el empleo de los</t>
  </si>
  <si>
    <t>recursos financieros a largo plazo en la adquisición de activos fijos.</t>
  </si>
  <si>
    <t>Activo Fijo Neto</t>
  </si>
  <si>
    <r>
      <t xml:space="preserve">patrimonio de la entidad. Financieramente </t>
    </r>
    <r>
      <rPr>
        <b/>
        <sz val="11"/>
        <color theme="1"/>
        <rFont val="Calibri"/>
        <family val="2"/>
        <scheme val="minor"/>
      </rPr>
      <t>es adecuado.</t>
    </r>
  </si>
  <si>
    <t>Razón de Endeudamiento del Activo Total</t>
  </si>
  <si>
    <t>Mide el nivel del activo total de la entidad financiado con recursos de acreedores a corto y largo plazo</t>
  </si>
  <si>
    <t>Activo Total</t>
  </si>
  <si>
    <t xml:space="preserve">El 49% de los activos fijos neto es financiado por deudas a largo plazo, el 51% es através del </t>
  </si>
  <si>
    <t xml:space="preserve">El 43% del activo total es financiado por el pasivo total de la entidad, el 57% es financiado por el </t>
  </si>
  <si>
    <r>
      <t xml:space="preserve">patrimonio de la organización. </t>
    </r>
    <r>
      <rPr>
        <b/>
        <sz val="11"/>
        <color theme="1"/>
        <rFont val="Calibri"/>
        <family val="2"/>
        <scheme val="minor"/>
      </rPr>
      <t>Financieramente existe una oportunidad en TRASLADAR EL MAYOR</t>
    </r>
  </si>
  <si>
    <t>RIESGO A LOS ACREEDORES CON LA OBTENCIÓN DE FINANCIAMIENTO A LARGO PLAZO.</t>
  </si>
  <si>
    <t>Respaldo de Endeudamiento</t>
  </si>
  <si>
    <r>
      <t xml:space="preserve">Indica la relación que existe ente el activo fijo neto y el patrimonio neto, </t>
    </r>
    <r>
      <rPr>
        <b/>
        <sz val="11"/>
        <color theme="1"/>
        <rFont val="Calibri"/>
        <family val="2"/>
        <scheme val="minor"/>
      </rPr>
      <t xml:space="preserve">considerando que los </t>
    </r>
  </si>
  <si>
    <t>activos fijos sean el respaldo del patrimonio neto.</t>
  </si>
  <si>
    <t>Indica que el Patrimonio Neto está financiando totalemnte los activos fijos de la entidad.</t>
  </si>
  <si>
    <t xml:space="preserve">Existe una oportunidad en trasladar el riesgo a los acreedores y no los accionistas, </t>
  </si>
  <si>
    <t>adicionalmente se aprovecha la deducibildad de los intereses financieros.</t>
  </si>
  <si>
    <t xml:space="preserve">Sin embargo, en esta situación refleja mayor solvencia frente a los acreedores que </t>
  </si>
  <si>
    <t>buscan asumir MENOR RIESGO.</t>
  </si>
  <si>
    <t>Esta evaluación recae en las cobranzas, los pagos, los inventarios, los activos fijos y el activo total.</t>
  </si>
  <si>
    <t>RAZONES DE GESTIÓN</t>
  </si>
  <si>
    <t>Rotación de Cuentas por Cobrar</t>
  </si>
  <si>
    <r>
      <t xml:space="preserve">Mide </t>
    </r>
    <r>
      <rPr>
        <b/>
        <sz val="11"/>
        <color theme="1"/>
        <rFont val="Calibri"/>
        <family val="2"/>
        <scheme val="minor"/>
      </rPr>
      <t>el plazo de promedio de los créditos</t>
    </r>
    <r>
      <rPr>
        <sz val="11"/>
        <color theme="1"/>
        <rFont val="Calibri"/>
        <family val="2"/>
        <scheme val="minor"/>
      </rPr>
      <t xml:space="preserve"> que la entidad otorga a sus clientes que permite evaluar la</t>
    </r>
  </si>
  <si>
    <t>política de créditos y cobranza.</t>
  </si>
  <si>
    <r>
      <t xml:space="preserve">Tambien permite evaluar la </t>
    </r>
    <r>
      <rPr>
        <b/>
        <sz val="11"/>
        <color theme="1"/>
        <rFont val="Calibri"/>
        <family val="2"/>
        <scheme val="minor"/>
      </rPr>
      <t xml:space="preserve">liquidez de las cuentas por cobrar, </t>
    </r>
    <r>
      <rPr>
        <sz val="11"/>
        <color theme="1"/>
        <rFont val="Calibri"/>
        <family val="2"/>
        <scheme val="minor"/>
      </rPr>
      <t>al reflejar la rapidez de cobros, a través</t>
    </r>
  </si>
  <si>
    <t>de las veces que las cuentas por cobrar se conviernten en efectivo en el curso del período</t>
  </si>
  <si>
    <t>Ventas Anuales al Crédito</t>
  </si>
  <si>
    <t>Promedio de Cuentas por Cobrar</t>
  </si>
  <si>
    <r>
      <t xml:space="preserve">La entidad, en promedio, cobra 7.4 veces al año, </t>
    </r>
    <r>
      <rPr>
        <b/>
        <sz val="11"/>
        <color theme="1"/>
        <rFont val="Calibri"/>
        <family val="2"/>
        <scheme val="minor"/>
      </rPr>
      <t>lo que indica que ni siquiera hace una que ni siquiera</t>
    </r>
  </si>
  <si>
    <t xml:space="preserve">es una vez al mes. Existe una oportunidad de mejora a las políticas internas en relación con ventas y </t>
  </si>
  <si>
    <t>cobranzas para incrementar las veces de cobro al año, para que entidad tenga más ventajas</t>
  </si>
  <si>
    <t>Período Promedio de Cobro</t>
  </si>
  <si>
    <t>Es una forma alternativa para medir la liquidez de las cuentas por cobrar, que consiste en los días promedio</t>
  </si>
  <si>
    <t>en que se recuperan las cuentas por cobrar, considerando el año comercial de 360 días.</t>
  </si>
  <si>
    <r>
      <t xml:space="preserve">La entidad cobra cada 49 días. </t>
    </r>
    <r>
      <rPr>
        <b/>
        <sz val="11"/>
        <color theme="1"/>
        <rFont val="Calibri"/>
        <family val="2"/>
        <scheme val="minor"/>
      </rPr>
      <t>Existe una oportunidad de mejora que consiste en reducir este tiempo</t>
    </r>
  </si>
  <si>
    <t>a través de las políticas de ventas y cobranza</t>
  </si>
  <si>
    <t>Rotación de Cuentas por Pagar</t>
  </si>
  <si>
    <t>Mide el plazo promedio en que la entidad paga sus obligaciones, es decir el número de veces que las</t>
  </si>
  <si>
    <t>cuentas por pagar se convierten en efectivo durante el año.</t>
  </si>
  <si>
    <t xml:space="preserve">Las compras anuales al crédito no se pueden extraer de los estados financieros, para ello debe de </t>
  </si>
  <si>
    <t>apoyarse de reportes auxiliares o estimar el porcentaje del costo de ventas que comprende las compras</t>
  </si>
  <si>
    <t>anuales al crédito.</t>
  </si>
  <si>
    <t>Compras Anuales al Crédito</t>
  </si>
  <si>
    <t>Promedio de Cuentas por Pagar</t>
  </si>
  <si>
    <r>
      <t xml:space="preserve">La entidad, en promedio, paga 4 veces al año. Sin embargo, es importante recordar </t>
    </r>
    <r>
      <rPr>
        <b/>
        <sz val="11"/>
        <color theme="1"/>
        <rFont val="Calibri"/>
        <family val="2"/>
        <scheme val="minor"/>
      </rPr>
      <t>que no siempre pagar</t>
    </r>
  </si>
  <si>
    <t>menos veces durante el año es lo mejor. El cumplimiento oportuno con las obligaciones permite generar</t>
  </si>
  <si>
    <t>confianza, incluso cabe mencionar que debe de incrementarse el número de veces de pagos a proveedores</t>
  </si>
  <si>
    <t>Período Promedio de Pago</t>
  </si>
  <si>
    <t xml:space="preserve">Permite determinar el número de días promedio, que la entidad se demora en pagar sus obligaciones </t>
  </si>
  <si>
    <t>por compras a proveedores.</t>
  </si>
  <si>
    <r>
      <t xml:space="preserve">La entidad está pagando cada 89 días, </t>
    </r>
    <r>
      <rPr>
        <b/>
        <sz val="11"/>
        <color theme="1"/>
        <rFont val="Calibri"/>
        <family val="2"/>
        <scheme val="minor"/>
      </rPr>
      <t xml:space="preserve">es importante analizar cómo están pagando otra entidades del </t>
    </r>
  </si>
  <si>
    <t>mismo sector y posicionarse bajo ese parámetro. Las políticas deben de fijarse basado en el mercado</t>
  </si>
  <si>
    <t>Rotación de Inventarios</t>
  </si>
  <si>
    <t xml:space="preserve">Indica la velocidad con que los inventarios se convierten en cuentas por cobrar a través de las ventas. </t>
  </si>
  <si>
    <t>Al determinar el número de veces que rota el stock promedio durante el año.</t>
  </si>
  <si>
    <t>Costo de Ventas</t>
  </si>
  <si>
    <t>Inventario Promedio</t>
  </si>
  <si>
    <r>
      <t xml:space="preserve">La entidad cambia de inventarios DOS veces al año, esto indica que es muy bajo, </t>
    </r>
    <r>
      <rPr>
        <b/>
        <sz val="11"/>
        <color theme="1"/>
        <rFont val="Calibri"/>
        <family val="2"/>
        <scheme val="minor"/>
      </rPr>
      <t xml:space="preserve">compras mayores, </t>
    </r>
  </si>
  <si>
    <t xml:space="preserve">lo que conlleva mayores costos para le antidad, si alquila bodegas. Lo ideal es incrementar el número </t>
  </si>
  <si>
    <t>de veces de la rotación del inventario.</t>
  </si>
  <si>
    <t>Período Promedio de Inventarios</t>
  </si>
  <si>
    <t>Esto indica el período de inmovilización de los inventarios, es el número de días promedio que un artículo</t>
  </si>
  <si>
    <t xml:space="preserve">o bien, permanece dentro del inventario de la entidad, también se puede interpretar que es el número </t>
  </si>
  <si>
    <t>de días que transcurre entre la adquisición y la salida del bien.</t>
  </si>
  <si>
    <r>
      <t xml:space="preserve">La entidad cambia de inventarios cada 170 días lo que indica altos costos de almacenamiento, </t>
    </r>
    <r>
      <rPr>
        <b/>
        <sz val="11"/>
        <color theme="1"/>
        <rFont val="Calibri"/>
        <family val="2"/>
        <scheme val="minor"/>
      </rPr>
      <t xml:space="preserve">existe una </t>
    </r>
  </si>
  <si>
    <t>oportunidad de mejora que consiste el reducir los días.</t>
  </si>
  <si>
    <t>Rotación del Activo Fijo</t>
  </si>
  <si>
    <t>Es el indicador que refleja la eficiencia con que la entidad emplea su inversión en activos fijos para generar</t>
  </si>
  <si>
    <t>ingresos.</t>
  </si>
  <si>
    <t>Ventas Anuales Netas</t>
  </si>
  <si>
    <r>
      <t xml:space="preserve">El activo fijo rota dos veces al año. </t>
    </r>
    <r>
      <rPr>
        <b/>
        <sz val="11"/>
        <color theme="1"/>
        <rFont val="Calibri"/>
        <family val="2"/>
        <scheme val="minor"/>
      </rPr>
      <t>Indica una oportunidad de mejora, entre mayor sea las veces,mayores</t>
    </r>
  </si>
  <si>
    <t>son las ventas.</t>
  </si>
  <si>
    <t>Rotación del Activo Total</t>
  </si>
  <si>
    <t>Permite establecer el empleo de todo el activo en la generación de ingresos a través de las ventas.</t>
  </si>
  <si>
    <r>
      <t xml:space="preserve">En promedio, el activo total rota una vez al año. </t>
    </r>
    <r>
      <rPr>
        <b/>
        <sz val="11"/>
        <color theme="1"/>
        <rFont val="Calibri"/>
        <family val="2"/>
        <scheme val="minor"/>
      </rPr>
      <t xml:space="preserve">Es una oportunidad de mejora debido que a mayro </t>
    </r>
  </si>
  <si>
    <t>rotación, mejor sería el uso del activo total en la generación de ventas.</t>
  </si>
  <si>
    <t>RAZONES DE RENTABILIDAD</t>
  </si>
  <si>
    <t xml:space="preserve">Permite conocer la rentabilidad de la entidad en relación con las ventas, el patrimonio y la inversión, </t>
  </si>
  <si>
    <t>también indica la eficiencia operativa de la gestión financiera.</t>
  </si>
  <si>
    <t>Rentabilidad Bruta Sobre Ventas</t>
  </si>
  <si>
    <t>Arroja el beneficio bruto de la entidad respecto a las ventas.</t>
  </si>
  <si>
    <t>Utilidad Bruta</t>
  </si>
  <si>
    <r>
      <t xml:space="preserve">A nivel bruto, la rentabildiad de las ventas es de 39%, </t>
    </r>
    <r>
      <rPr>
        <b/>
        <sz val="11"/>
        <color theme="1"/>
        <rFont val="Calibri"/>
        <family val="2"/>
        <scheme val="minor"/>
      </rPr>
      <t>es una oportunidad de mejora, en analizar los costos</t>
    </r>
  </si>
  <si>
    <t>y gastos, si se pueden dismunir.</t>
  </si>
  <si>
    <t>Rentabilidad Neta Sobre Ventas</t>
  </si>
  <si>
    <t>Este arroja una rentabildiad más concreto.</t>
  </si>
  <si>
    <t>Utilidad después de impuesto</t>
  </si>
  <si>
    <t>Ventas Netas</t>
  </si>
  <si>
    <t xml:space="preserve">La rentabilidad neta es de 6%, al considerar con el sector al que pertenece la entidad, es muy bajo, </t>
  </si>
  <si>
    <t xml:space="preserve">debe de considerarse como oportunidad de mejora, incrementando las ventas y disminuir los gastos </t>
  </si>
  <si>
    <t>administrativos, gastos ventas y financieros e incluso los costos.</t>
  </si>
  <si>
    <t>Rentabilidad Neta del Patrimonio</t>
  </si>
  <si>
    <t>Mide la capacidad de generar utilidades con los aportes de los accionistas o el patrimonio de la entidad.</t>
  </si>
  <si>
    <r>
      <t xml:space="preserve">La rentabilidad del patrimonio asciende a 10%, </t>
    </r>
    <r>
      <rPr>
        <b/>
        <sz val="11"/>
        <color theme="1"/>
        <rFont val="Calibri"/>
        <family val="2"/>
        <scheme val="minor"/>
      </rPr>
      <t>es una oportunidad de mejora, los accionistas esperan</t>
    </r>
  </si>
  <si>
    <t>un porcentaje mayor de sus inversiones.</t>
  </si>
  <si>
    <t>Rentabilidad de la Inversión</t>
  </si>
  <si>
    <t>Mide la capacidad generadora de los activos y determina la rentabilidad de las ventas como resultado del</t>
  </si>
  <si>
    <t>empleo de los activos totales.</t>
  </si>
  <si>
    <t>X</t>
  </si>
  <si>
    <t>Activos Totales</t>
  </si>
  <si>
    <r>
      <t xml:space="preserve">La rentabilidad del activo total asciende a 5.85%, </t>
    </r>
    <r>
      <rPr>
        <b/>
        <sz val="11"/>
        <color theme="1"/>
        <rFont val="Calibri"/>
        <family val="2"/>
        <scheme val="minor"/>
      </rPr>
      <t xml:space="preserve">es una oportunidad de mejora, la entidad tiene que sacar </t>
    </r>
  </si>
  <si>
    <t>el mayor beneficio de sus activos.</t>
  </si>
  <si>
    <t>Rentabilidad por Acción</t>
  </si>
  <si>
    <t>Consiste en arrojar la rentabilidad por cada acción y permite determinar la utilidad ntea que le corresponde</t>
  </si>
  <si>
    <t>a cada acción.</t>
  </si>
  <si>
    <t>Número de acciones en circulación</t>
  </si>
  <si>
    <t>La rentabilidad por acción es de US$1.79</t>
  </si>
  <si>
    <t>Dividendo por Acción</t>
  </si>
  <si>
    <t>Representa la cifra que se pagaría a cada accionista por acción que le pertenece.</t>
  </si>
  <si>
    <t>Dividendos Distribuidos o Pagados</t>
  </si>
  <si>
    <t>A cada accionistas le pagarían US$1.5 por acción</t>
  </si>
  <si>
    <t>Valor en Libros por Acción</t>
  </si>
  <si>
    <t>Permite conocer el valor de cada acción en caso de que todos los activos se liquiden por su valor en libros.</t>
  </si>
  <si>
    <t>Es el valor mínimo de la entidad.</t>
  </si>
  <si>
    <t>En caso de que se liquiden los activos de la entidad, el valor de cada acción es de US$17.28</t>
  </si>
  <si>
    <t>RAZONES DE COBERTURA</t>
  </si>
  <si>
    <t>Permiten conocer los gastos financieros de la entidad con su capacidad para pagarlos, están relacionados</t>
  </si>
  <si>
    <t>con los gastos fijos generados por sus obligaciones.</t>
  </si>
  <si>
    <t xml:space="preserve">Mientras más bajas sean estas razones, menor es la capacidad de la organización para cumplir con sus </t>
  </si>
  <si>
    <t>obligaciones.</t>
  </si>
  <si>
    <t>Razón General de Cobertura</t>
  </si>
  <si>
    <t xml:space="preserve">Nos ayuda a determinar cuantas veces la utilidad permite pagar los gastos financieros, cargas financieras o </t>
  </si>
  <si>
    <t>intereses.</t>
  </si>
  <si>
    <t>Utilidad+Intereses+Impuestos</t>
  </si>
  <si>
    <t>Cargas Financieras o Intereses</t>
  </si>
  <si>
    <t>%</t>
  </si>
  <si>
    <t>Variación</t>
  </si>
  <si>
    <t>INVERSIONES:</t>
  </si>
  <si>
    <t>Activo No Corriente</t>
  </si>
  <si>
    <t>TOTAL INVERSIONES</t>
  </si>
  <si>
    <t>FINANCIAMIENTO:</t>
  </si>
  <si>
    <t>Patrimonio (Financiamiento Interno)</t>
  </si>
  <si>
    <t>TOTAL FINANCIAMIENTO</t>
  </si>
  <si>
    <t>I.</t>
  </si>
  <si>
    <t>ESTRUCTURA FINANCIERA DE CORTO PLAZO:</t>
  </si>
  <si>
    <t>Liquidez corriente</t>
  </si>
  <si>
    <t>Liquides severa</t>
  </si>
  <si>
    <t>Liquidez absoluta</t>
  </si>
  <si>
    <t>Capital de trabajo</t>
  </si>
  <si>
    <t>Rotación créditos concedidos -días-</t>
  </si>
  <si>
    <t>Rotación créditos obtenidos -días-</t>
  </si>
  <si>
    <t>Plazo promedio inmovilización inventarios</t>
  </si>
  <si>
    <t>II.</t>
  </si>
  <si>
    <t>ESTRUCTURA FINANCIERA DE LARGO PLAZO:</t>
  </si>
  <si>
    <t>Independencia financiera</t>
  </si>
  <si>
    <t>Autonomía a largo plazo</t>
  </si>
  <si>
    <t>Solvencia patrimonial</t>
  </si>
  <si>
    <t>Rotación de activo fijo</t>
  </si>
  <si>
    <t>Rotación del patrimonio</t>
  </si>
  <si>
    <t>III.</t>
  </si>
  <si>
    <t>RENTABILIDAD FINANCIERA</t>
  </si>
  <si>
    <t>Rentabilidad de las ventas</t>
  </si>
  <si>
    <t>Rentabilidad general</t>
  </si>
  <si>
    <t>Rentabilidad del patrimonio</t>
  </si>
  <si>
    <t>Rentabilidad del capital</t>
  </si>
  <si>
    <t>Independencia Financiera</t>
  </si>
  <si>
    <t>Autonomia a LP</t>
  </si>
  <si>
    <t>Solvencia Patrimonial</t>
  </si>
  <si>
    <r>
      <t xml:space="preserve">El resultado obtenido, representa </t>
    </r>
    <r>
      <rPr>
        <b/>
        <sz val="11"/>
        <color theme="1"/>
        <rFont val="Calibri"/>
        <family val="2"/>
        <scheme val="minor"/>
      </rPr>
      <t xml:space="preserve">que las deudas a corto plazo representa el 35% del patrimonio </t>
    </r>
  </si>
  <si>
    <t>Con ese cálculo nos indica que la entidad tiene un capital de trabajo bruto de US$19,321; y es adecuado</t>
  </si>
  <si>
    <t>La entidad solo cuenta con 155 días para operar, utilizando únicamente sus activos líquidos, sin tener</t>
  </si>
  <si>
    <t>en caja y bancos, solo dispone de US$0.07 por cada dólar de deuda .</t>
  </si>
  <si>
    <t xml:space="preserve">La entidad dispone de US$2.07 por cada U$1 de nueva deuda que aquiere a corto plazo. Esto indica que  </t>
  </si>
  <si>
    <t>deudas a corto plazo, es decir, puede cancelar sus deudas a corto plazo y aún así le quedaría US$19,321</t>
  </si>
  <si>
    <r>
      <t xml:space="preserve">La deuda a largo plazo representa el 21% del patrimonio neto, es un porcentaje </t>
    </r>
    <r>
      <rPr>
        <b/>
        <sz val="11"/>
        <color theme="1"/>
        <rFont val="Calibri"/>
        <family val="2"/>
        <scheme val="minor"/>
      </rPr>
      <t xml:space="preserve">ACEPTABLE, </t>
    </r>
    <r>
      <rPr>
        <sz val="11"/>
        <color theme="1"/>
        <rFont val="Calibri"/>
        <family val="2"/>
        <scheme val="minor"/>
      </rPr>
      <t xml:space="preserve"> y puede</t>
    </r>
  </si>
  <si>
    <t>Las aportaciones de acreedores reflejado en el pasivo total representa el 56% del patrimonio neto de</t>
  </si>
  <si>
    <t xml:space="preserve">El 34% de los activos fijos neto es financiado por deudas a largo plazo, el 66% es através del </t>
  </si>
  <si>
    <t xml:space="preserve">El 36% del activo total es financiado por el pasivo total de la entidad, el 66% es financiado por el </t>
  </si>
  <si>
    <t xml:space="preserve">La rentabilidad neta es de 1%, al considerar con el sector al que pertenece la entidad, es muy bajo, </t>
  </si>
  <si>
    <r>
      <t xml:space="preserve">La rentabilidad del patrimonio asciende a 2%, </t>
    </r>
    <r>
      <rPr>
        <b/>
        <sz val="11"/>
        <color theme="1"/>
        <rFont val="Calibri"/>
        <family val="2"/>
        <scheme val="minor"/>
      </rPr>
      <t>es una oportunidad de mejora, los accionistas esperan</t>
    </r>
  </si>
  <si>
    <r>
      <t xml:space="preserve">A nivel bruto, la rentabildiad de las ventas es de 40%, </t>
    </r>
    <r>
      <rPr>
        <b/>
        <sz val="11"/>
        <color theme="1"/>
        <rFont val="Calibri"/>
        <family val="2"/>
        <scheme val="minor"/>
      </rPr>
      <t>es una oportunidad de mejora, en analizar los costos</t>
    </r>
  </si>
  <si>
    <r>
      <t xml:space="preserve">La entidad cambia de inventarios cada XXdías lo que indica altos costos de almacenamiento, </t>
    </r>
    <r>
      <rPr>
        <b/>
        <sz val="11"/>
        <color theme="1"/>
        <rFont val="Calibri"/>
        <family val="2"/>
        <scheme val="minor"/>
      </rPr>
      <t xml:space="preserve">existe una </t>
    </r>
  </si>
  <si>
    <r>
      <t xml:space="preserve">La entidad cambia de inventarios XX veces al año, esto indica que es muy bajo, </t>
    </r>
    <r>
      <rPr>
        <b/>
        <sz val="11"/>
        <color theme="1"/>
        <rFont val="Calibri"/>
        <family val="2"/>
        <scheme val="minor"/>
      </rPr>
      <t xml:space="preserve">compras mayores, </t>
    </r>
  </si>
  <si>
    <r>
      <t xml:space="preserve">La entidad está pagando cada XX días, </t>
    </r>
    <r>
      <rPr>
        <b/>
        <sz val="11"/>
        <color theme="1"/>
        <rFont val="Calibri"/>
        <family val="2"/>
        <scheme val="minor"/>
      </rPr>
      <t xml:space="preserve">es importante analizar cómo están pagando otra entidades del </t>
    </r>
  </si>
  <si>
    <r>
      <t xml:space="preserve">La entidad, en promedio, paga XX veces al año. Sin embargo, es importante recordar </t>
    </r>
    <r>
      <rPr>
        <b/>
        <sz val="11"/>
        <color theme="1"/>
        <rFont val="Calibri"/>
        <family val="2"/>
        <scheme val="minor"/>
      </rPr>
      <t>que no siempre pagar</t>
    </r>
  </si>
  <si>
    <r>
      <t xml:space="preserve">La entidad cobra cada XX días. </t>
    </r>
    <r>
      <rPr>
        <b/>
        <sz val="11"/>
        <color theme="1"/>
        <rFont val="Calibri"/>
        <family val="2"/>
        <scheme val="minor"/>
      </rPr>
      <t>Existe una oportunidad de mejora que consiste en reducir este tiempo</t>
    </r>
  </si>
  <si>
    <r>
      <t xml:space="preserve">La entidad, en promedio, cobra XXX veces al año, </t>
    </r>
    <r>
      <rPr>
        <b/>
        <sz val="11"/>
        <color theme="1"/>
        <rFont val="Calibri"/>
        <family val="2"/>
        <scheme val="minor"/>
      </rPr>
      <t>lo que indica que ni siquiera hace una que ni siquiera</t>
    </r>
  </si>
  <si>
    <r>
      <t xml:space="preserve">La rentabilidad del activo total asciende a 1.22%, </t>
    </r>
    <r>
      <rPr>
        <b/>
        <sz val="11"/>
        <color theme="1"/>
        <rFont val="Calibri"/>
        <family val="2"/>
        <scheme val="minor"/>
      </rPr>
      <t xml:space="preserve">es una oportunidad de mejora, la entidad tiene que sacar </t>
    </r>
  </si>
  <si>
    <t>La rentabilidad por acción es de US$0.25</t>
  </si>
  <si>
    <t>En caso de que se liquiden los activos de la entidad, el valor de cada acción es de US$12.9</t>
  </si>
  <si>
    <t>Al 31 de diciembre de 2024 y 2023</t>
  </si>
  <si>
    <t>Entidad XXXXXXX</t>
  </si>
  <si>
    <t>Año anterior</t>
  </si>
  <si>
    <t>Año actual</t>
  </si>
  <si>
    <t>Total activo corriente</t>
  </si>
  <si>
    <t>Total activo no corriente</t>
  </si>
  <si>
    <t>Total activo</t>
  </si>
  <si>
    <t>Total pasivo corriente</t>
  </si>
  <si>
    <t>Total pasivo no corriente</t>
  </si>
  <si>
    <t>Total del patrimonio</t>
  </si>
  <si>
    <t>PATRIMONIO</t>
  </si>
  <si>
    <t>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</si>
</sst>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Var(--ricos-custom-p-font-famil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99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166" fontId="0" fillId="0" borderId="10" xfId="1" applyNumberFormat="1" applyFont="1" applyBorder="1"/>
    <xf numFmtId="0" fontId="0" fillId="0" borderId="14" xfId="0" applyBorder="1"/>
    <xf numFmtId="0" fontId="0" fillId="0" borderId="15" xfId="0" applyBorder="1"/>
    <xf numFmtId="0" fontId="3" fillId="0" borderId="3" xfId="0" applyFont="1" applyBorder="1" applyAlignment="1">
      <alignment horizontal="center"/>
    </xf>
    <xf numFmtId="0" fontId="0" fillId="2" borderId="0" xfId="0" applyFill="1"/>
    <xf numFmtId="166" fontId="0" fillId="2" borderId="0" xfId="1" applyNumberFormat="1" applyFont="1" applyFill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7" fillId="3" borderId="0" xfId="0" applyFont="1" applyFill="1"/>
    <xf numFmtId="166" fontId="0" fillId="0" borderId="2" xfId="1" applyNumberFormat="1" applyFont="1" applyBorder="1"/>
    <xf numFmtId="166" fontId="0" fillId="0" borderId="20" xfId="1" applyNumberFormat="1" applyFont="1" applyBorder="1"/>
    <xf numFmtId="0" fontId="0" fillId="0" borderId="0" xfId="0" applyFont="1"/>
    <xf numFmtId="166" fontId="0" fillId="0" borderId="0" xfId="1" applyNumberFormat="1" applyFont="1" applyAlignment="1">
      <alignment vertical="center"/>
    </xf>
    <xf numFmtId="166" fontId="0" fillId="0" borderId="2" xfId="1" applyNumberFormat="1" applyFont="1" applyBorder="1" applyAlignment="1">
      <alignment vertical="center"/>
    </xf>
    <xf numFmtId="10" fontId="3" fillId="0" borderId="21" xfId="2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0" fillId="0" borderId="14" xfId="1" applyNumberFormat="1" applyFont="1" applyBorder="1"/>
    <xf numFmtId="166" fontId="0" fillId="0" borderId="23" xfId="1" applyNumberFormat="1" applyFont="1" applyBorder="1"/>
    <xf numFmtId="164" fontId="0" fillId="0" borderId="15" xfId="1" applyFont="1" applyBorder="1"/>
    <xf numFmtId="164" fontId="0" fillId="0" borderId="26" xfId="1" applyFont="1" applyBorder="1"/>
    <xf numFmtId="164" fontId="0" fillId="0" borderId="16" xfId="1" applyFont="1" applyBorder="1"/>
    <xf numFmtId="164" fontId="0" fillId="0" borderId="27" xfId="1" applyFont="1" applyBorder="1"/>
    <xf numFmtId="166" fontId="0" fillId="0" borderId="27" xfId="1" applyNumberFormat="1" applyFont="1" applyBorder="1"/>
    <xf numFmtId="164" fontId="0" fillId="0" borderId="5" xfId="0" applyNumberFormat="1" applyBorder="1"/>
    <xf numFmtId="164" fontId="0" fillId="0" borderId="22" xfId="0" applyNumberFormat="1" applyBorder="1"/>
    <xf numFmtId="166" fontId="0" fillId="0" borderId="29" xfId="1" applyNumberFormat="1" applyFont="1" applyBorder="1"/>
    <xf numFmtId="166" fontId="0" fillId="0" borderId="14" xfId="0" applyNumberFormat="1" applyBorder="1"/>
    <xf numFmtId="164" fontId="0" fillId="0" borderId="6" xfId="0" applyNumberFormat="1" applyBorder="1"/>
    <xf numFmtId="164" fontId="0" fillId="0" borderId="17" xfId="1" applyFont="1" applyBorder="1"/>
    <xf numFmtId="166" fontId="0" fillId="0" borderId="29" xfId="0" applyNumberFormat="1" applyBorder="1"/>
    <xf numFmtId="164" fontId="0" fillId="0" borderId="28" xfId="0" applyNumberFormat="1" applyBorder="1"/>
    <xf numFmtId="166" fontId="0" fillId="0" borderId="18" xfId="1" applyNumberFormat="1" applyFont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10" fontId="0" fillId="0" borderId="5" xfId="2" applyNumberFormat="1" applyFont="1" applyBorder="1"/>
    <xf numFmtId="10" fontId="3" fillId="0" borderId="5" xfId="2" applyNumberFormat="1" applyFont="1" applyBorder="1"/>
    <xf numFmtId="0" fontId="0" fillId="0" borderId="4" xfId="0" applyFont="1" applyBorder="1"/>
    <xf numFmtId="0" fontId="3" fillId="0" borderId="7" xfId="0" applyFont="1" applyBorder="1"/>
    <xf numFmtId="10" fontId="3" fillId="0" borderId="22" xfId="2" applyNumberFormat="1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8" xfId="0" applyFont="1" applyBorder="1"/>
    <xf numFmtId="10" fontId="0" fillId="0" borderId="9" xfId="2" applyNumberFormat="1" applyFont="1" applyBorder="1"/>
    <xf numFmtId="10" fontId="3" fillId="0" borderId="9" xfId="2" applyNumberFormat="1" applyFont="1" applyBorder="1"/>
    <xf numFmtId="10" fontId="3" fillId="0" borderId="33" xfId="2" applyNumberFormat="1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/>
    <xf numFmtId="0" fontId="0" fillId="0" borderId="35" xfId="0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right"/>
    </xf>
    <xf numFmtId="0" fontId="0" fillId="0" borderId="27" xfId="0" applyBorder="1"/>
    <xf numFmtId="0" fontId="3" fillId="0" borderId="10" xfId="0" applyFont="1" applyBorder="1"/>
    <xf numFmtId="2" fontId="0" fillId="0" borderId="10" xfId="0" applyNumberFormat="1" applyBorder="1"/>
    <xf numFmtId="2" fontId="0" fillId="0" borderId="27" xfId="0" applyNumberFormat="1" applyBorder="1"/>
    <xf numFmtId="164" fontId="0" fillId="0" borderId="10" xfId="1" applyFont="1" applyBorder="1"/>
    <xf numFmtId="0" fontId="3" fillId="0" borderId="25" xfId="0" applyFont="1" applyBorder="1" applyAlignment="1">
      <alignment horizontal="center"/>
    </xf>
    <xf numFmtId="0" fontId="0" fillId="0" borderId="11" xfId="0" applyBorder="1"/>
    <xf numFmtId="164" fontId="0" fillId="0" borderId="11" xfId="1" applyFont="1" applyBorder="1"/>
    <xf numFmtId="0" fontId="0" fillId="0" borderId="19" xfId="0" applyBorder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6" borderId="0" xfId="0" applyFill="1"/>
    <xf numFmtId="0" fontId="3" fillId="6" borderId="0" xfId="0" applyFont="1" applyFill="1"/>
    <xf numFmtId="166" fontId="0" fillId="6" borderId="0" xfId="1" applyNumberFormat="1" applyFont="1" applyFill="1"/>
    <xf numFmtId="2" fontId="0" fillId="6" borderId="0" xfId="0" applyNumberFormat="1" applyFill="1"/>
    <xf numFmtId="164" fontId="0" fillId="6" borderId="0" xfId="1" applyFont="1" applyFill="1"/>
    <xf numFmtId="164" fontId="0" fillId="6" borderId="0" xfId="0" applyNumberFormat="1" applyFill="1"/>
    <xf numFmtId="1" fontId="0" fillId="6" borderId="0" xfId="0" applyNumberFormat="1" applyFill="1"/>
    <xf numFmtId="0" fontId="0" fillId="7" borderId="10" xfId="0" applyFill="1" applyBorder="1"/>
    <xf numFmtId="0" fontId="3" fillId="8" borderId="10" xfId="0" applyFont="1" applyFill="1" applyBorder="1"/>
    <xf numFmtId="0" fontId="0" fillId="8" borderId="10" xfId="0" applyFill="1" applyBorder="1"/>
    <xf numFmtId="166" fontId="0" fillId="8" borderId="10" xfId="1" applyNumberFormat="1" applyFont="1" applyFill="1" applyBorder="1"/>
    <xf numFmtId="0" fontId="3" fillId="9" borderId="10" xfId="0" applyFont="1" applyFill="1" applyBorder="1"/>
    <xf numFmtId="0" fontId="0" fillId="9" borderId="10" xfId="0" applyFill="1" applyBorder="1"/>
    <xf numFmtId="0" fontId="3" fillId="10" borderId="10" xfId="0" applyFont="1" applyFill="1" applyBorder="1"/>
    <xf numFmtId="0" fontId="0" fillId="10" borderId="10" xfId="0" applyFill="1" applyBorder="1"/>
    <xf numFmtId="166" fontId="0" fillId="9" borderId="10" xfId="1" applyNumberFormat="1" applyFont="1" applyFill="1" applyBorder="1"/>
    <xf numFmtId="166" fontId="0" fillId="10" borderId="10" xfId="1" applyNumberFormat="1" applyFont="1" applyFill="1" applyBorder="1"/>
    <xf numFmtId="164" fontId="0" fillId="0" borderId="10" xfId="1" applyNumberFormat="1" applyFont="1" applyBorder="1"/>
    <xf numFmtId="166" fontId="0" fillId="0" borderId="10" xfId="0" applyNumberFormat="1" applyBorder="1"/>
    <xf numFmtId="164" fontId="0" fillId="8" borderId="10" xfId="1" applyFont="1" applyFill="1" applyBorder="1"/>
    <xf numFmtId="164" fontId="0" fillId="8" borderId="10" xfId="1" applyNumberFormat="1" applyFont="1" applyFill="1" applyBorder="1"/>
    <xf numFmtId="164" fontId="0" fillId="9" borderId="10" xfId="1" applyNumberFormat="1" applyFont="1" applyFill="1" applyBorder="1"/>
    <xf numFmtId="164" fontId="0" fillId="9" borderId="10" xfId="1" applyFont="1" applyFill="1" applyBorder="1"/>
    <xf numFmtId="164" fontId="0" fillId="10" borderId="10" xfId="1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166" fontId="0" fillId="6" borderId="10" xfId="1" applyNumberFormat="1" applyFont="1" applyFill="1" applyBorder="1"/>
    <xf numFmtId="0" fontId="3" fillId="0" borderId="0" xfId="0" applyFont="1" applyAlignment="1">
      <alignment horizontal="center" vertical="center"/>
    </xf>
    <xf numFmtId="0" fontId="11" fillId="0" borderId="0" xfId="0" applyFont="1"/>
    <xf numFmtId="166" fontId="0" fillId="0" borderId="0" xfId="1" applyNumberFormat="1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0" fillId="0" borderId="41" xfId="1" applyNumberFormat="1" applyFont="1" applyBorder="1"/>
    <xf numFmtId="0" fontId="0" fillId="0" borderId="42" xfId="0" applyBorder="1"/>
    <xf numFmtId="166" fontId="0" fillId="0" borderId="43" xfId="1" applyNumberFormat="1" applyFont="1" applyBorder="1"/>
    <xf numFmtId="166" fontId="0" fillId="0" borderId="44" xfId="1" applyNumberFormat="1" applyFont="1" applyBorder="1"/>
    <xf numFmtId="0" fontId="4" fillId="0" borderId="0" xfId="0" applyFont="1" applyAlignment="1">
      <alignment horizontal="center" vertical="center"/>
    </xf>
    <xf numFmtId="0" fontId="0" fillId="8" borderId="10" xfId="0" applyFont="1" applyFill="1" applyBorder="1"/>
    <xf numFmtId="0" fontId="0" fillId="10" borderId="10" xfId="0" applyFont="1" applyFill="1" applyBorder="1"/>
    <xf numFmtId="0" fontId="0" fillId="11" borderId="10" xfId="0" applyFont="1" applyFill="1" applyBorder="1"/>
    <xf numFmtId="166" fontId="0" fillId="11" borderId="10" xfId="1" applyNumberFormat="1" applyFont="1" applyFill="1" applyBorder="1"/>
    <xf numFmtId="0" fontId="0" fillId="6" borderId="1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left"/>
    </xf>
    <xf numFmtId="164" fontId="3" fillId="0" borderId="0" xfId="1" applyFont="1" applyAlignment="1">
      <alignment horizontal="center"/>
    </xf>
    <xf numFmtId="166" fontId="0" fillId="0" borderId="2" xfId="1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85724</xdr:rowOff>
    </xdr:from>
    <xdr:to>
      <xdr:col>18</xdr:col>
      <xdr:colOff>571499</xdr:colOff>
      <xdr:row>29</xdr:row>
      <xdr:rowOff>133349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90574" y="466724"/>
          <a:ext cx="13496925" cy="522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Diagnóstico y Pronóstico de la Situación Económico y Financiero de la Entidad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Diagnóstico: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situación financiera de la entidad se puede calificar razonablemente moderada, al reflejar sus niveles de liquidez corriente y ácida aceptable, sin embargo, para la prueba ácida no es la mejor condición. Tiene la capacidad de pago de sus pasivos corriente, con un capital de trabajo de US$28,890, sin embargo, no se recomienda la adquisición de nuevos préstamos a corto plazo.</a:t>
          </a: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relación con la política crediticia, los plazos de retorno de los créditos por ventas al crédito son mayores, </a:t>
          </a:r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una oportunidad para mejorar las políticas de ventas y cobranza reduciendo el tiempo.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capacidad de endeudamiento a corto plazo, no es la adecuada, al igual que a largo plazo, ésta última realizado con recursos externos, a través de bancos, proveedores, acreedores, y que ascienden a 34.73% en 2019 y 21.10% en 2018, </a:t>
          </a:r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 embargo, es de analizar, puede aumentar al trasladar la deuda de corto plazo a mediano plazo para aumentar el capital de trabajo.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situación económica de la entidad, muestra índices muy bajos solvencia, la deuda es de 0.77 en 2019 y 0.56 en 2018, esto indica que la capacidad de endeudamiento está comprometida.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entidad está reportando una rotación lenta de los inventarios, y por consiguiente afecta la liquidez, y por tener una falta de liquidez no permite cancelar los créditos a proveedores, indica que la entidad solo está renovando los créditos pero no está cancelando. Es importante mencionar que también está generando exceso gasto financiero.</a:t>
          </a: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Pronóstico: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le recomienda a la entidad, lo siguiente: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inversión en activos fijos es muy alto basada con la de su sector económico, es una oportunidad para reestructurar la composición de dicho rubro, para aprovechar en recursos corrientes.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Reestructurar sus obligaciones a mediano plazo, manejar índices de liquidez bajo, imposibilita el pago a sus proveedores y bancos a corto plazo.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Mejorar las políticas de créditos y cobranza, para incrementar la liquidez y así evitar pagos inoportunos y exceso gasto financiero.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Analizar para ajustar los gastos administrativos y ventas con el objetivo de incrementar la utilidad operativa.</a:t>
          </a:r>
        </a:p>
        <a:p>
          <a:pPr rtl="0" fontAlgn="base"/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"Podemos hacer excelentes decisiones de inversión en base a observaciones en el presente, sin tener que adivinar el futuro". Howard Marks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07"/>
  <sheetViews>
    <sheetView showGridLines="0" tabSelected="1" zoomScaleNormal="100" zoomScaleSheetLayoutView="100" workbookViewId="0">
      <selection activeCell="D30" sqref="D30"/>
    </sheetView>
  </sheetViews>
  <sheetFormatPr baseColWidth="10" defaultRowHeight="15"/>
  <cols>
    <col min="1" max="1" width="12.140625" customWidth="1"/>
    <col min="2" max="2" width="3.42578125" customWidth="1"/>
    <col min="3" max="3" width="38" customWidth="1"/>
    <col min="4" max="4" width="29.85546875" customWidth="1"/>
    <col min="5" max="5" width="53.140625" customWidth="1"/>
    <col min="6" max="6" width="3.28515625" customWidth="1"/>
    <col min="9" max="9" width="3.85546875" customWidth="1"/>
    <col min="10" max="10" width="24.7109375" customWidth="1"/>
    <col min="11" max="11" width="28.28515625" customWidth="1"/>
    <col min="12" max="12" width="23" customWidth="1"/>
    <col min="13" max="13" width="22.7109375" customWidth="1"/>
    <col min="14" max="14" width="11.42578125" customWidth="1"/>
  </cols>
  <sheetData>
    <row r="3" spans="3:12">
      <c r="C3" s="133" t="s">
        <v>279</v>
      </c>
      <c r="D3" s="133"/>
      <c r="E3" s="133"/>
    </row>
    <row r="4" spans="3:12">
      <c r="C4" s="133" t="s">
        <v>1</v>
      </c>
      <c r="D4" s="133"/>
      <c r="E4" s="133"/>
    </row>
    <row r="5" spans="3:12">
      <c r="C5" s="133" t="s">
        <v>278</v>
      </c>
      <c r="D5" s="133"/>
      <c r="E5" s="133"/>
      <c r="K5" s="116" t="s">
        <v>89</v>
      </c>
    </row>
    <row r="6" spans="3:12">
      <c r="C6" s="134" t="s">
        <v>3</v>
      </c>
      <c r="D6" s="134"/>
      <c r="E6" s="134"/>
      <c r="K6" s="127" t="s">
        <v>3</v>
      </c>
    </row>
    <row r="9" spans="3:12">
      <c r="C9" s="114"/>
      <c r="D9" s="113" t="s">
        <v>281</v>
      </c>
      <c r="E9" s="113" t="s">
        <v>280</v>
      </c>
      <c r="J9" s="114"/>
      <c r="K9" s="114">
        <v>2019</v>
      </c>
      <c r="L9" s="114">
        <v>2018</v>
      </c>
    </row>
    <row r="10" spans="3:12">
      <c r="C10" s="97" t="s">
        <v>4</v>
      </c>
      <c r="D10" s="128"/>
      <c r="E10" s="128"/>
      <c r="J10" s="119"/>
      <c r="K10" s="120"/>
      <c r="L10" s="121"/>
    </row>
    <row r="11" spans="3:12">
      <c r="C11" s="102" t="s">
        <v>5</v>
      </c>
      <c r="D11" s="129"/>
      <c r="E11" s="129"/>
      <c r="J11" s="122" t="s">
        <v>18</v>
      </c>
      <c r="K11" s="118">
        <v>112394</v>
      </c>
      <c r="L11" s="123">
        <v>65920</v>
      </c>
    </row>
    <row r="12" spans="3:12">
      <c r="C12" s="130"/>
      <c r="D12" s="131"/>
      <c r="E12" s="131"/>
      <c r="J12" s="122" t="s">
        <v>19</v>
      </c>
      <c r="K12" s="118">
        <v>-68118</v>
      </c>
      <c r="L12" s="123">
        <v>-39238</v>
      </c>
    </row>
    <row r="13" spans="3:12">
      <c r="C13" s="132"/>
      <c r="D13" s="115"/>
      <c r="E13" s="115"/>
      <c r="J13" s="122" t="s">
        <v>20</v>
      </c>
      <c r="K13" s="118">
        <f>SUM(K11:K12)</f>
        <v>44276</v>
      </c>
      <c r="L13" s="123">
        <f>SUM(L11:L12)</f>
        <v>26682</v>
      </c>
    </row>
    <row r="14" spans="3:12">
      <c r="C14" s="130"/>
      <c r="D14" s="131"/>
      <c r="E14" s="131"/>
      <c r="J14" s="122"/>
      <c r="K14" s="118"/>
      <c r="L14" s="123"/>
    </row>
    <row r="15" spans="3:12">
      <c r="C15" s="132"/>
      <c r="D15" s="115"/>
      <c r="E15" s="115"/>
      <c r="J15" s="122" t="s">
        <v>21</v>
      </c>
      <c r="K15" s="118">
        <v>-22401</v>
      </c>
      <c r="L15" s="123">
        <v>-16427</v>
      </c>
    </row>
    <row r="16" spans="3:12">
      <c r="C16" s="130"/>
      <c r="D16" s="131"/>
      <c r="E16" s="131"/>
      <c r="H16" s="20"/>
      <c r="J16" s="122" t="s">
        <v>22</v>
      </c>
      <c r="K16" s="118">
        <f>SUM(K13:K15)</f>
        <v>21875</v>
      </c>
      <c r="L16" s="123">
        <f>SUM(L13:L15)</f>
        <v>10255</v>
      </c>
    </row>
    <row r="17" spans="3:13">
      <c r="C17" s="132"/>
      <c r="D17" s="115"/>
      <c r="E17" s="115"/>
      <c r="J17" s="122" t="s">
        <v>23</v>
      </c>
      <c r="K17" s="118"/>
      <c r="L17" s="123"/>
    </row>
    <row r="18" spans="3:13">
      <c r="C18" s="130"/>
      <c r="D18" s="131"/>
      <c r="E18" s="131"/>
      <c r="J18" s="122" t="s">
        <v>24</v>
      </c>
      <c r="K18" s="118">
        <v>3750</v>
      </c>
      <c r="L18" s="123">
        <v>1250</v>
      </c>
    </row>
    <row r="19" spans="3:13">
      <c r="C19" s="132"/>
      <c r="D19" s="115"/>
      <c r="E19" s="115"/>
      <c r="J19" s="122" t="s">
        <v>25</v>
      </c>
      <c r="K19" s="118">
        <v>-3239</v>
      </c>
      <c r="L19" s="123">
        <v>-2878</v>
      </c>
    </row>
    <row r="20" spans="3:13">
      <c r="C20" s="130"/>
      <c r="D20" s="131"/>
      <c r="E20" s="131"/>
      <c r="J20" s="122" t="s">
        <v>26</v>
      </c>
      <c r="K20" s="118">
        <v>-7248</v>
      </c>
      <c r="L20" s="123">
        <v>-6294</v>
      </c>
    </row>
    <row r="21" spans="3:13">
      <c r="C21" s="132"/>
      <c r="D21" s="115"/>
      <c r="E21" s="115"/>
      <c r="J21" s="122" t="s">
        <v>27</v>
      </c>
      <c r="K21" s="118">
        <f>SUM(K16:K20)</f>
        <v>15138</v>
      </c>
      <c r="L21" s="123">
        <f>SUM(L16:L20)</f>
        <v>2333</v>
      </c>
    </row>
    <row r="22" spans="3:13">
      <c r="C22" s="130"/>
      <c r="D22" s="131"/>
      <c r="E22" s="131"/>
      <c r="I22" s="117"/>
      <c r="J22" s="122" t="s">
        <v>28</v>
      </c>
      <c r="K22" s="118">
        <v>-4938</v>
      </c>
      <c r="L22" s="123">
        <v>-927</v>
      </c>
    </row>
    <row r="23" spans="3:13">
      <c r="C23" s="132"/>
      <c r="D23" s="115"/>
      <c r="E23" s="115"/>
      <c r="J23" s="122" t="s">
        <v>29</v>
      </c>
      <c r="K23" s="118">
        <v>-3060</v>
      </c>
      <c r="L23" s="123">
        <v>-422</v>
      </c>
    </row>
    <row r="24" spans="3:13">
      <c r="C24" s="130"/>
      <c r="D24" s="131"/>
      <c r="E24" s="131"/>
      <c r="J24" s="122" t="s">
        <v>30</v>
      </c>
      <c r="K24" s="118">
        <f>SUM(K21:K23)</f>
        <v>7140</v>
      </c>
      <c r="L24" s="123">
        <f>SUM(L21:L23)</f>
        <v>984</v>
      </c>
    </row>
    <row r="25" spans="3:13">
      <c r="C25" s="132"/>
      <c r="D25" s="115"/>
      <c r="E25" s="115"/>
      <c r="J25" s="124"/>
      <c r="K25" s="125"/>
      <c r="L25" s="126"/>
    </row>
    <row r="26" spans="3:13">
      <c r="C26" s="132"/>
      <c r="D26" s="115"/>
      <c r="E26" s="115"/>
      <c r="K26" s="9"/>
      <c r="L26" s="118"/>
      <c r="M26" s="118"/>
    </row>
    <row r="27" spans="3:13">
      <c r="C27" s="130"/>
      <c r="D27" s="130"/>
      <c r="E27" s="131"/>
    </row>
    <row r="28" spans="3:13">
      <c r="C28" s="132"/>
      <c r="D28" s="115"/>
      <c r="E28" s="115"/>
    </row>
    <row r="29" spans="3:13">
      <c r="C29" s="132" t="s">
        <v>282</v>
      </c>
      <c r="D29" s="115">
        <f>SUM(D12:D28)</f>
        <v>0</v>
      </c>
      <c r="E29" s="115">
        <f>SUM(E12:E28)</f>
        <v>0</v>
      </c>
    </row>
    <row r="30" spans="3:13">
      <c r="C30" s="100" t="s">
        <v>11</v>
      </c>
      <c r="D30" s="104"/>
      <c r="E30" s="104"/>
    </row>
    <row r="31" spans="3:13">
      <c r="C31" s="132"/>
      <c r="D31" s="115"/>
      <c r="E31" s="115"/>
    </row>
    <row r="32" spans="3:13">
      <c r="C32" s="132"/>
      <c r="D32" s="115"/>
      <c r="E32" s="115"/>
    </row>
    <row r="33" spans="3:5">
      <c r="C33" s="132"/>
      <c r="D33" s="115"/>
      <c r="E33" s="115"/>
    </row>
    <row r="34" spans="3:5">
      <c r="C34" s="132"/>
      <c r="D34" s="115"/>
      <c r="E34" s="115"/>
    </row>
    <row r="35" spans="3:5">
      <c r="C35" s="132"/>
      <c r="D35" s="115"/>
      <c r="E35" s="115"/>
    </row>
    <row r="36" spans="3:5">
      <c r="C36" s="132"/>
      <c r="D36" s="115"/>
      <c r="E36" s="115"/>
    </row>
    <row r="37" spans="3:5">
      <c r="C37" s="132"/>
      <c r="D37" s="115"/>
      <c r="E37" s="115"/>
    </row>
    <row r="38" spans="3:5">
      <c r="C38" s="132"/>
      <c r="D38" s="115"/>
      <c r="E38" s="115"/>
    </row>
    <row r="39" spans="3:5">
      <c r="C39" s="132"/>
      <c r="D39" s="115"/>
      <c r="E39" s="115"/>
    </row>
    <row r="40" spans="3:5">
      <c r="C40" s="132"/>
      <c r="D40" s="115"/>
      <c r="E40" s="115"/>
    </row>
    <row r="41" spans="3:5">
      <c r="C41" s="132"/>
      <c r="D41" s="115"/>
      <c r="E41" s="115"/>
    </row>
    <row r="42" spans="3:5">
      <c r="C42" s="132"/>
      <c r="D42" s="115"/>
      <c r="E42" s="115"/>
    </row>
    <row r="43" spans="3:5">
      <c r="C43" s="132"/>
      <c r="D43" s="115"/>
      <c r="E43" s="115"/>
    </row>
    <row r="44" spans="3:5">
      <c r="C44" s="132"/>
      <c r="D44" s="115"/>
      <c r="E44" s="115"/>
    </row>
    <row r="45" spans="3:5">
      <c r="C45" s="132"/>
      <c r="D45" s="115"/>
      <c r="E45" s="115"/>
    </row>
    <row r="46" spans="3:5">
      <c r="C46" s="130"/>
      <c r="D46" s="131"/>
      <c r="E46" s="131"/>
    </row>
    <row r="47" spans="3:5">
      <c r="C47" s="132"/>
      <c r="D47" s="115"/>
      <c r="E47" s="115"/>
    </row>
    <row r="48" spans="3:5">
      <c r="C48" s="130" t="s">
        <v>283</v>
      </c>
      <c r="D48" s="131">
        <f>SUM(D31:D47)</f>
        <v>0</v>
      </c>
      <c r="E48" s="131">
        <f>SUM(E31:E47)</f>
        <v>0</v>
      </c>
    </row>
    <row r="49" spans="3:10">
      <c r="C49" s="132" t="s">
        <v>284</v>
      </c>
      <c r="D49" s="115">
        <f>D48+D29</f>
        <v>0</v>
      </c>
      <c r="E49" s="115">
        <f>E48+E29</f>
        <v>0</v>
      </c>
      <c r="J49" s="117"/>
    </row>
    <row r="50" spans="3:10">
      <c r="C50" s="97" t="s">
        <v>289</v>
      </c>
      <c r="D50" s="99"/>
      <c r="E50" s="99"/>
    </row>
    <row r="51" spans="3:10">
      <c r="C51" s="102" t="s">
        <v>10</v>
      </c>
      <c r="D51" s="105"/>
      <c r="E51" s="105"/>
    </row>
    <row r="52" spans="3:10">
      <c r="C52" s="130"/>
      <c r="D52" s="131"/>
      <c r="E52" s="131"/>
    </row>
    <row r="53" spans="3:10">
      <c r="C53" s="130"/>
      <c r="D53" s="131"/>
      <c r="E53" s="131"/>
    </row>
    <row r="54" spans="3:10">
      <c r="C54" s="130"/>
      <c r="D54" s="131"/>
      <c r="E54" s="131"/>
    </row>
    <row r="55" spans="3:10">
      <c r="C55" s="130"/>
      <c r="D55" s="131"/>
      <c r="E55" s="131"/>
    </row>
    <row r="56" spans="3:10">
      <c r="C56" s="130"/>
      <c r="D56" s="131"/>
      <c r="E56" s="131"/>
    </row>
    <row r="57" spans="3:10">
      <c r="C57" s="130"/>
      <c r="D57" s="131"/>
      <c r="E57" s="131"/>
    </row>
    <row r="58" spans="3:10">
      <c r="C58" s="130"/>
      <c r="D58" s="131"/>
      <c r="E58" s="131"/>
    </row>
    <row r="59" spans="3:10">
      <c r="C59" s="130"/>
      <c r="D59" s="131"/>
      <c r="E59" s="131"/>
    </row>
    <row r="60" spans="3:10">
      <c r="C60" s="130"/>
      <c r="D60" s="131"/>
      <c r="E60" s="131"/>
    </row>
    <row r="61" spans="3:10">
      <c r="C61" s="130"/>
      <c r="D61" s="131"/>
      <c r="E61" s="131"/>
    </row>
    <row r="62" spans="3:10">
      <c r="C62" s="130"/>
      <c r="D62" s="131"/>
      <c r="E62" s="131"/>
    </row>
    <row r="63" spans="3:10">
      <c r="C63" s="130"/>
      <c r="D63" s="131"/>
      <c r="E63" s="131"/>
    </row>
    <row r="64" spans="3:10">
      <c r="C64" s="130"/>
      <c r="D64" s="131"/>
      <c r="E64" s="131"/>
    </row>
    <row r="65" spans="3:10">
      <c r="C65" s="130"/>
      <c r="D65" s="131"/>
      <c r="E65" s="131"/>
    </row>
    <row r="66" spans="3:10">
      <c r="C66" s="130"/>
      <c r="D66" s="131"/>
      <c r="E66" s="131"/>
    </row>
    <row r="67" spans="3:10">
      <c r="C67" s="132"/>
      <c r="D67" s="115"/>
      <c r="E67" s="115"/>
    </row>
    <row r="68" spans="3:10">
      <c r="C68" s="130"/>
      <c r="D68" s="131"/>
      <c r="E68" s="131"/>
      <c r="J68" s="4"/>
    </row>
    <row r="69" spans="3:10">
      <c r="C69" s="132" t="s">
        <v>285</v>
      </c>
      <c r="D69" s="115">
        <f>SUM(D52:D68)</f>
        <v>0</v>
      </c>
      <c r="E69" s="115">
        <f>SUM(E52:E68)</f>
        <v>0</v>
      </c>
      <c r="J69" s="4"/>
    </row>
    <row r="70" spans="3:10">
      <c r="C70" s="100" t="s">
        <v>13</v>
      </c>
      <c r="D70" s="104"/>
      <c r="E70" s="104"/>
      <c r="J70" s="4"/>
    </row>
    <row r="71" spans="3:10">
      <c r="C71" s="132"/>
      <c r="D71" s="115"/>
      <c r="E71" s="115"/>
      <c r="J71" s="4"/>
    </row>
    <row r="72" spans="3:10">
      <c r="C72" s="132"/>
      <c r="D72" s="115"/>
      <c r="E72" s="115"/>
      <c r="J72" s="4"/>
    </row>
    <row r="73" spans="3:10">
      <c r="C73" s="132"/>
      <c r="D73" s="115"/>
      <c r="E73" s="115"/>
      <c r="J73" s="4"/>
    </row>
    <row r="74" spans="3:10">
      <c r="C74" s="132"/>
      <c r="D74" s="115"/>
      <c r="E74" s="115"/>
      <c r="J74" s="4"/>
    </row>
    <row r="75" spans="3:10">
      <c r="C75" s="132"/>
      <c r="D75" s="115"/>
      <c r="E75" s="115"/>
      <c r="J75" s="4"/>
    </row>
    <row r="76" spans="3:10">
      <c r="C76" s="132"/>
      <c r="D76" s="115"/>
      <c r="E76" s="115"/>
      <c r="J76" s="4"/>
    </row>
    <row r="77" spans="3:10">
      <c r="C77" s="132"/>
      <c r="D77" s="115"/>
      <c r="E77" s="115"/>
      <c r="J77" s="4"/>
    </row>
    <row r="78" spans="3:10">
      <c r="C78" s="132"/>
      <c r="D78" s="115"/>
      <c r="E78" s="115"/>
      <c r="J78" s="4"/>
    </row>
    <row r="79" spans="3:10">
      <c r="C79" s="132"/>
      <c r="D79" s="115"/>
      <c r="E79" s="115"/>
      <c r="J79" s="4"/>
    </row>
    <row r="80" spans="3:10">
      <c r="C80" s="132"/>
      <c r="D80" s="115"/>
      <c r="E80" s="115"/>
      <c r="J80" s="4"/>
    </row>
    <row r="81" spans="3:10">
      <c r="C81" s="132"/>
      <c r="D81" s="115"/>
      <c r="E81" s="115"/>
      <c r="J81" s="4"/>
    </row>
    <row r="82" spans="3:10">
      <c r="C82" s="132"/>
      <c r="D82" s="115"/>
      <c r="E82" s="115"/>
      <c r="J82" s="4"/>
    </row>
    <row r="83" spans="3:10">
      <c r="C83" s="132"/>
      <c r="D83" s="115"/>
      <c r="E83" s="115"/>
      <c r="J83" s="4"/>
    </row>
    <row r="84" spans="3:10">
      <c r="C84" s="132"/>
      <c r="D84" s="115"/>
      <c r="E84" s="115"/>
      <c r="J84" s="4"/>
    </row>
    <row r="85" spans="3:10">
      <c r="C85" s="132"/>
      <c r="D85" s="115"/>
      <c r="E85" s="115"/>
      <c r="J85" s="4"/>
    </row>
    <row r="86" spans="3:10">
      <c r="C86" s="132"/>
      <c r="D86" s="115"/>
      <c r="E86" s="115"/>
      <c r="J86" s="4"/>
    </row>
    <row r="87" spans="3:10">
      <c r="C87" s="130"/>
      <c r="D87" s="131"/>
      <c r="E87" s="131"/>
      <c r="J87" s="2"/>
    </row>
    <row r="88" spans="3:10">
      <c r="C88" s="132" t="s">
        <v>286</v>
      </c>
      <c r="D88" s="115">
        <f>SUM(D71:D87)</f>
        <v>0</v>
      </c>
      <c r="E88" s="115">
        <f>SUM(E71:E87)</f>
        <v>0</v>
      </c>
    </row>
    <row r="89" spans="3:10">
      <c r="C89" s="97" t="s">
        <v>288</v>
      </c>
      <c r="D89" s="99"/>
      <c r="E89" s="99"/>
    </row>
    <row r="90" spans="3:10">
      <c r="C90" s="132"/>
      <c r="D90" s="115"/>
      <c r="E90" s="115"/>
    </row>
    <row r="91" spans="3:10">
      <c r="C91" s="132"/>
      <c r="D91" s="115"/>
      <c r="E91" s="115"/>
    </row>
    <row r="92" spans="3:10">
      <c r="C92" s="132"/>
      <c r="D92" s="115"/>
      <c r="E92" s="115"/>
    </row>
    <row r="93" spans="3:10">
      <c r="C93" s="132"/>
      <c r="D93" s="115"/>
      <c r="E93" s="115"/>
    </row>
    <row r="94" spans="3:10">
      <c r="C94" s="132"/>
      <c r="D94" s="115"/>
      <c r="E94" s="115"/>
    </row>
    <row r="95" spans="3:10">
      <c r="C95" s="132"/>
      <c r="D95" s="115"/>
      <c r="E95" s="115"/>
    </row>
    <row r="96" spans="3:10">
      <c r="C96" s="132"/>
      <c r="D96" s="115"/>
      <c r="E96" s="115"/>
    </row>
    <row r="97" spans="3:9">
      <c r="C97" s="132"/>
      <c r="D97" s="115"/>
      <c r="E97" s="115"/>
    </row>
    <row r="98" spans="3:9">
      <c r="C98" s="130"/>
      <c r="D98" s="131"/>
      <c r="E98" s="131"/>
    </row>
    <row r="99" spans="3:9">
      <c r="C99" s="132"/>
      <c r="D99" s="115"/>
      <c r="E99" s="115"/>
    </row>
    <row r="100" spans="3:9">
      <c r="C100" s="130" t="s">
        <v>287</v>
      </c>
      <c r="D100" s="131">
        <f>SUM(D90:D99)</f>
        <v>0</v>
      </c>
      <c r="E100" s="131">
        <f>SUM(E90:E99)</f>
        <v>0</v>
      </c>
    </row>
    <row r="101" spans="3:9">
      <c r="C101" s="132" t="s">
        <v>17</v>
      </c>
      <c r="D101" s="115">
        <f>D100+D88+D69</f>
        <v>0</v>
      </c>
      <c r="E101" s="115">
        <f>E100+E88+E69</f>
        <v>0</v>
      </c>
      <c r="I101" s="20"/>
    </row>
    <row r="102" spans="3:9">
      <c r="G102" s="21"/>
      <c r="H102" s="21"/>
      <c r="I102" s="21"/>
    </row>
    <row r="103" spans="3:9">
      <c r="G103" s="21"/>
    </row>
    <row r="104" spans="3:9">
      <c r="G104" s="21"/>
    </row>
    <row r="106" spans="3:9">
      <c r="G106" s="21"/>
    </row>
    <row r="107" spans="3:9">
      <c r="G107" s="21"/>
    </row>
  </sheetData>
  <mergeCells count="4">
    <mergeCell ref="C3:E3"/>
    <mergeCell ref="C4:E4"/>
    <mergeCell ref="C5:E5"/>
    <mergeCell ref="C6:E6"/>
  </mergeCells>
  <pageMargins left="0.7" right="0.7" top="0.75" bottom="0.75" header="0.3" footer="0.3"/>
  <pageSetup orientation="portrait" r:id="rId1"/>
  <rowBreaks count="1" manualBreakCount="1">
    <brk id="77"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I457"/>
  <sheetViews>
    <sheetView showGridLines="0" view="pageBreakPreview" zoomScaleNormal="100" zoomScaleSheetLayoutView="100" workbookViewId="0">
      <selection activeCell="N6" sqref="N6"/>
    </sheetView>
  </sheetViews>
  <sheetFormatPr baseColWidth="10" defaultRowHeight="15"/>
  <cols>
    <col min="1" max="1" width="5.85546875" customWidth="1"/>
    <col min="2" max="2" width="3.5703125" customWidth="1"/>
    <col min="3" max="3" width="4.28515625" customWidth="1"/>
    <col min="4" max="4" width="13.28515625" customWidth="1"/>
    <col min="5" max="5" width="17.85546875" customWidth="1"/>
    <col min="6" max="6" width="5.7109375" customWidth="1"/>
    <col min="7" max="7" width="15.140625" customWidth="1"/>
    <col min="8" max="8" width="6.5703125" customWidth="1"/>
    <col min="9" max="9" width="14.28515625" customWidth="1"/>
    <col min="10" max="10" width="12.5703125" customWidth="1"/>
    <col min="12" max="12" width="3.7109375" customWidth="1"/>
    <col min="13" max="13" width="5.140625" customWidth="1"/>
  </cols>
  <sheetData>
    <row r="1" spans="3:35"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</row>
    <row r="2" spans="3:35"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</row>
    <row r="3" spans="3:35" ht="18.75">
      <c r="C3" s="135" t="s">
        <v>31</v>
      </c>
      <c r="D3" s="135"/>
      <c r="E3" s="135"/>
      <c r="F3" s="135"/>
      <c r="G3" s="135"/>
      <c r="H3" s="135"/>
      <c r="I3" s="135"/>
      <c r="J3" s="135"/>
      <c r="K3" s="135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</row>
    <row r="4" spans="3:35" ht="6.75" customHeight="1" thickBot="1">
      <c r="C4" s="56"/>
      <c r="D4" s="56"/>
      <c r="E4" s="56"/>
      <c r="F4" s="56"/>
      <c r="G4" s="56"/>
      <c r="H4" s="56"/>
      <c r="I4" s="56"/>
      <c r="J4" s="56"/>
      <c r="K4" s="56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3:35" ht="18.75" customHeight="1" thickTop="1">
      <c r="C5" s="9"/>
      <c r="D5" t="s">
        <v>32</v>
      </c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3:35">
      <c r="D6" t="s">
        <v>33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</row>
    <row r="7" spans="3:35"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</row>
    <row r="8" spans="3:35">
      <c r="C8" s="27">
        <v>1</v>
      </c>
      <c r="D8" s="25" t="s">
        <v>34</v>
      </c>
      <c r="E8" s="26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</row>
    <row r="9" spans="3:35">
      <c r="D9" t="s">
        <v>35</v>
      </c>
      <c r="M9" s="89"/>
      <c r="N9" s="90">
        <v>2019</v>
      </c>
      <c r="O9" s="90"/>
      <c r="P9" s="90"/>
      <c r="Q9" s="90">
        <v>2018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</row>
    <row r="10" spans="3:35">
      <c r="D10" t="s">
        <v>36</v>
      </c>
      <c r="M10" s="89"/>
      <c r="N10" s="89" t="s">
        <v>253</v>
      </c>
      <c r="O10" s="89"/>
      <c r="P10" s="89"/>
      <c r="Q10" s="89" t="s">
        <v>253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</row>
    <row r="11" spans="3:35">
      <c r="M11" s="89"/>
      <c r="N11" s="91">
        <f>'Estados Financieros Comparativo'!D100</f>
        <v>0</v>
      </c>
      <c r="O11" s="92" t="e">
        <f>N11/N12</f>
        <v>#DIV/0!</v>
      </c>
      <c r="P11" s="89"/>
      <c r="Q11" s="91">
        <f>'Estados Financieros Comparativo'!E100</f>
        <v>0</v>
      </c>
      <c r="R11" s="93" t="e">
        <f>Q11/Q12</f>
        <v>#DIV/0!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</row>
    <row r="12" spans="3:35" ht="15.75" thickBot="1">
      <c r="D12" s="137" t="s">
        <v>37</v>
      </c>
      <c r="E12" s="137"/>
      <c r="F12" s="138" t="s">
        <v>39</v>
      </c>
      <c r="G12" s="141">
        <f>'Estados Financieros Comparativo'!D29</f>
        <v>0</v>
      </c>
      <c r="H12" s="141"/>
      <c r="I12" s="138" t="s">
        <v>39</v>
      </c>
      <c r="J12" s="142" t="e">
        <f>G12/G13</f>
        <v>#DIV/0!</v>
      </c>
      <c r="M12" s="89"/>
      <c r="N12" s="91">
        <f>'Estados Financieros Comparativo'!D78</f>
        <v>0</v>
      </c>
      <c r="O12" s="89"/>
      <c r="P12" s="89"/>
      <c r="Q12" s="91">
        <f>'Estados Financieros Comparativo'!E78</f>
        <v>0</v>
      </c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</row>
    <row r="13" spans="3:35">
      <c r="D13" s="136" t="s">
        <v>38</v>
      </c>
      <c r="E13" s="136"/>
      <c r="F13" s="138"/>
      <c r="G13" s="143">
        <f>'Estados Financieros Comparativo'!D69</f>
        <v>0</v>
      </c>
      <c r="H13" s="143"/>
      <c r="I13" s="138"/>
      <c r="J13" s="142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</row>
    <row r="14" spans="3:35">
      <c r="M14" s="89"/>
      <c r="N14" s="89" t="s">
        <v>254</v>
      </c>
      <c r="O14" s="89"/>
      <c r="P14" s="89"/>
      <c r="Q14" s="89" t="s">
        <v>254</v>
      </c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</row>
    <row r="15" spans="3:35">
      <c r="D15" s="1" t="s">
        <v>40</v>
      </c>
      <c r="M15" s="89"/>
      <c r="N15" s="91">
        <f>'Estados Financieros Comparativo'!K21-'Estados Financieros Comparativo'!K20</f>
        <v>22386</v>
      </c>
      <c r="O15" s="94" t="e">
        <f>N15/N16</f>
        <v>#DIV/0!</v>
      </c>
      <c r="P15" s="89"/>
      <c r="Q15" s="91">
        <f>'Estados Financieros Comparativo'!L21-'Estados Financieros Comparativo'!L20</f>
        <v>8627</v>
      </c>
      <c r="R15" s="93" t="e">
        <f>Q15/Q16</f>
        <v>#DIV/0!</v>
      </c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</row>
    <row r="16" spans="3:35">
      <c r="D16" t="s">
        <v>41</v>
      </c>
      <c r="M16" s="89"/>
      <c r="N16" s="91">
        <f>'Estados Financieros Comparativo'!D49</f>
        <v>0</v>
      </c>
      <c r="O16" s="89"/>
      <c r="P16" s="89"/>
      <c r="Q16" s="91">
        <f>'Estados Financieros Comparativo'!E49</f>
        <v>0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</row>
    <row r="17" spans="3:35">
      <c r="D17" t="s">
        <v>42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</row>
    <row r="18" spans="3:35">
      <c r="M18" s="89"/>
      <c r="N18" s="89" t="s">
        <v>255</v>
      </c>
      <c r="O18" s="89"/>
      <c r="P18" s="89"/>
      <c r="Q18" s="89" t="s">
        <v>255</v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</row>
    <row r="19" spans="3:35">
      <c r="C19" s="27">
        <v>2</v>
      </c>
      <c r="D19" s="25" t="s">
        <v>43</v>
      </c>
      <c r="E19" s="26"/>
      <c r="M19" s="89"/>
      <c r="N19" s="91">
        <f>'Estados Financieros Comparativo'!D100</f>
        <v>0</v>
      </c>
      <c r="O19" s="93" t="e">
        <f>N19/N20</f>
        <v>#DIV/0!</v>
      </c>
      <c r="P19" s="89"/>
      <c r="Q19" s="91">
        <f>'Estados Financieros Comparativo'!E100</f>
        <v>0</v>
      </c>
      <c r="R19" s="93" t="e">
        <f>Q19/Q20</f>
        <v>#DIV/0!</v>
      </c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</row>
    <row r="20" spans="3:35">
      <c r="D20" t="s">
        <v>44</v>
      </c>
      <c r="M20" s="89"/>
      <c r="N20" s="91">
        <f>'Estados Financieros Comparativo'!D49</f>
        <v>0</v>
      </c>
      <c r="O20" s="89"/>
      <c r="P20" s="89"/>
      <c r="Q20" s="91">
        <f>'Estados Financieros Comparativo'!E49</f>
        <v>0</v>
      </c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</row>
    <row r="21" spans="3:35">
      <c r="D21" s="1" t="s">
        <v>45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</row>
    <row r="22" spans="3:35">
      <c r="M22" s="89"/>
      <c r="N22" s="89" t="s">
        <v>252</v>
      </c>
      <c r="O22" s="89"/>
      <c r="P22" s="89"/>
      <c r="Q22" s="89" t="s">
        <v>252</v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</row>
    <row r="23" spans="3:35" ht="15.75" thickBot="1">
      <c r="D23" s="137" t="s">
        <v>46</v>
      </c>
      <c r="E23" s="137"/>
      <c r="F23" s="138" t="s">
        <v>39</v>
      </c>
      <c r="G23" s="141">
        <f>'Estados Financieros Comparativo'!D29-'Estados Financieros Comparativo'!D15</f>
        <v>0</v>
      </c>
      <c r="H23" s="141"/>
      <c r="I23" s="138" t="s">
        <v>39</v>
      </c>
      <c r="J23" s="142" t="e">
        <f>G23/G24</f>
        <v>#DIV/0!</v>
      </c>
      <c r="M23" s="89"/>
      <c r="N23" s="91">
        <f>'Estados Financieros Comparativo'!K24</f>
        <v>7140</v>
      </c>
      <c r="O23" s="93" t="e">
        <f>N23/N24</f>
        <v>#DIV/0!</v>
      </c>
      <c r="P23" s="89"/>
      <c r="Q23" s="89">
        <f>'Estados Financieros Comparativo'!L24</f>
        <v>984</v>
      </c>
      <c r="R23" s="94" t="e">
        <f>Q23/Q24</f>
        <v>#DIV/0!</v>
      </c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</row>
    <row r="24" spans="3:35">
      <c r="D24" s="136" t="s">
        <v>38</v>
      </c>
      <c r="E24" s="136"/>
      <c r="F24" s="138"/>
      <c r="G24" s="143">
        <f>'Estados Financieros Comparativo'!D69</f>
        <v>0</v>
      </c>
      <c r="H24" s="143"/>
      <c r="I24" s="138"/>
      <c r="J24" s="142"/>
      <c r="M24" s="89"/>
      <c r="N24" s="91">
        <f>'Estados Financieros Comparativo'!D96</f>
        <v>0</v>
      </c>
      <c r="O24" s="89"/>
      <c r="P24" s="89"/>
      <c r="Q24" s="91">
        <f>'Estados Financieros Comparativo'!E96</f>
        <v>0</v>
      </c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</row>
    <row r="25" spans="3:3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</row>
    <row r="26" spans="3:35">
      <c r="D26" s="1" t="s">
        <v>40</v>
      </c>
      <c r="M26" s="89"/>
      <c r="N26" s="89" t="s">
        <v>246</v>
      </c>
      <c r="O26" s="89"/>
      <c r="P26" s="89"/>
      <c r="Q26" s="89" t="s">
        <v>246</v>
      </c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</row>
    <row r="27" spans="3:35">
      <c r="D27" t="s">
        <v>47</v>
      </c>
      <c r="M27" s="89"/>
      <c r="N27" s="91">
        <f>'Estados Financieros Comparativo'!K24</f>
        <v>7140</v>
      </c>
      <c r="O27" s="93" t="e">
        <f>N27/N28</f>
        <v>#DIV/0!</v>
      </c>
      <c r="P27" s="89"/>
      <c r="Q27" s="89">
        <f>'Estados Financieros Comparativo'!L24</f>
        <v>984</v>
      </c>
      <c r="R27" s="93" t="e">
        <f>Q27/Q28</f>
        <v>#DIV/0!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</row>
    <row r="28" spans="3:35">
      <c r="D28" s="1" t="s">
        <v>48</v>
      </c>
      <c r="M28" s="89"/>
      <c r="N28" s="91">
        <f>'Estados Financieros Comparativo'!D96</f>
        <v>0</v>
      </c>
      <c r="O28" s="89"/>
      <c r="P28" s="89"/>
      <c r="Q28" s="91">
        <f>'Estados Financieros Comparativo'!E96</f>
        <v>0</v>
      </c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</row>
    <row r="29" spans="3:3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</row>
    <row r="30" spans="3:35">
      <c r="C30" s="27">
        <v>3</v>
      </c>
      <c r="D30" s="25" t="s">
        <v>49</v>
      </c>
      <c r="E30" s="26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</row>
    <row r="31" spans="3:35">
      <c r="D31" t="s">
        <v>50</v>
      </c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</row>
    <row r="32" spans="3:35">
      <c r="D32" s="1" t="s">
        <v>51</v>
      </c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</row>
    <row r="33" spans="3:35"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</row>
    <row r="34" spans="3:35" ht="15.75" thickBot="1">
      <c r="D34" s="137" t="s">
        <v>52</v>
      </c>
      <c r="E34" s="137"/>
      <c r="F34" s="138" t="s">
        <v>39</v>
      </c>
      <c r="G34" s="141">
        <f>'Estados Financieros Comparativo'!D12</f>
        <v>0</v>
      </c>
      <c r="H34" s="141"/>
      <c r="I34" s="138" t="s">
        <v>39</v>
      </c>
      <c r="J34" s="142" t="e">
        <f>G34/G35</f>
        <v>#DIV/0!</v>
      </c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</row>
    <row r="35" spans="3:35">
      <c r="D35" s="136" t="s">
        <v>38</v>
      </c>
      <c r="E35" s="136"/>
      <c r="F35" s="138"/>
      <c r="G35" s="143">
        <f>'Estados Financieros Comparativo'!D69</f>
        <v>0</v>
      </c>
      <c r="H35" s="143"/>
      <c r="I35" s="138"/>
      <c r="J35" s="142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</row>
    <row r="36" spans="3:35"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</row>
    <row r="37" spans="3:35">
      <c r="D37" s="1" t="s">
        <v>40</v>
      </c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</row>
    <row r="38" spans="3:35">
      <c r="D38" t="s">
        <v>53</v>
      </c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</row>
    <row r="39" spans="3:35">
      <c r="D39" t="s">
        <v>54</v>
      </c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</row>
    <row r="40" spans="3:35"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</row>
    <row r="41" spans="3:35">
      <c r="C41" s="27">
        <v>4</v>
      </c>
      <c r="D41" s="25" t="s">
        <v>55</v>
      </c>
      <c r="E41" s="26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</row>
    <row r="42" spans="3:35">
      <c r="D42" t="s">
        <v>56</v>
      </c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</row>
    <row r="43" spans="3:35">
      <c r="D43" t="s">
        <v>57</v>
      </c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</row>
    <row r="44" spans="3:35">
      <c r="D44" t="s">
        <v>58</v>
      </c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</row>
    <row r="45" spans="3:35">
      <c r="D45" t="s">
        <v>61</v>
      </c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</row>
    <row r="46" spans="3:35"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</row>
    <row r="47" spans="3:35"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</row>
    <row r="48" spans="3:35"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</row>
    <row r="49" spans="3:35" ht="15.75" thickBot="1">
      <c r="D49" s="137" t="s">
        <v>60</v>
      </c>
      <c r="E49" s="137"/>
      <c r="F49" s="137"/>
      <c r="G49" s="138" t="s">
        <v>39</v>
      </c>
      <c r="H49" s="139">
        <f>'Estados Financieros Comparativo'!D12+'Estados Financieros Comparativo'!D13+'Estados Financieros Comparativo'!D14</f>
        <v>0</v>
      </c>
      <c r="I49" s="139"/>
      <c r="J49" s="138" t="s">
        <v>39</v>
      </c>
      <c r="K49" s="146">
        <f>H49/H50</f>
        <v>0</v>
      </c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</row>
    <row r="50" spans="3:35">
      <c r="D50" s="136" t="s">
        <v>59</v>
      </c>
      <c r="E50" s="136"/>
      <c r="F50" s="136"/>
      <c r="G50" s="138"/>
      <c r="H50" s="140">
        <f>'Estados Financieros Comparativo'!K13/365</f>
        <v>121.30410958904109</v>
      </c>
      <c r="I50" s="140"/>
      <c r="J50" s="138"/>
      <c r="K50" s="146"/>
      <c r="M50" s="95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</row>
    <row r="51" spans="3:35">
      <c r="K51" s="6" t="s">
        <v>62</v>
      </c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</row>
    <row r="52" spans="3:35"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</row>
    <row r="53" spans="3:35">
      <c r="D53" s="1" t="s">
        <v>40</v>
      </c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</row>
    <row r="54" spans="3:35">
      <c r="D54" t="s">
        <v>63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</row>
    <row r="55" spans="3:35">
      <c r="D55" t="s">
        <v>64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</row>
    <row r="56" spans="3:35"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</row>
    <row r="57" spans="3:35">
      <c r="C57" s="27">
        <v>5</v>
      </c>
      <c r="D57" s="25" t="s">
        <v>65</v>
      </c>
      <c r="E57" s="26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</row>
    <row r="58" spans="3:35">
      <c r="D58" t="s">
        <v>66</v>
      </c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</row>
    <row r="59" spans="3:35">
      <c r="D59" t="s">
        <v>67</v>
      </c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</row>
    <row r="60" spans="3:35">
      <c r="D60" t="s">
        <v>68</v>
      </c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</row>
    <row r="61" spans="3:35"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</row>
    <row r="62" spans="3:35" ht="15.75" thickBot="1">
      <c r="D62" s="137" t="s">
        <v>37</v>
      </c>
      <c r="E62" s="137"/>
      <c r="F62" s="138" t="s">
        <v>39</v>
      </c>
      <c r="G62" s="147">
        <f>'Estados Financieros Comparativo'!D29-'Estados Financieros Comparativo'!D69</f>
        <v>0</v>
      </c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</row>
    <row r="63" spans="3:35">
      <c r="D63" s="136" t="s">
        <v>38</v>
      </c>
      <c r="E63" s="136"/>
      <c r="F63" s="138"/>
      <c r="G63" s="147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</row>
    <row r="64" spans="3:35"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</row>
    <row r="65" spans="3:35">
      <c r="D65" s="1" t="s">
        <v>40</v>
      </c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</row>
    <row r="66" spans="3:35">
      <c r="D66" t="s">
        <v>69</v>
      </c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</row>
    <row r="67" spans="3:35">
      <c r="D67" t="s">
        <v>70</v>
      </c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</row>
    <row r="68" spans="3:35">
      <c r="D68" t="s">
        <v>71</v>
      </c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</row>
    <row r="69" spans="3:35">
      <c r="D69" t="s">
        <v>72</v>
      </c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</row>
    <row r="70" spans="3:35"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</row>
    <row r="71" spans="3:35"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</row>
    <row r="72" spans="3:35" ht="18.75">
      <c r="C72" s="135" t="s">
        <v>73</v>
      </c>
      <c r="D72" s="135"/>
      <c r="E72" s="135"/>
      <c r="F72" s="135"/>
      <c r="G72" s="135"/>
      <c r="H72" s="135"/>
      <c r="I72" s="135"/>
      <c r="J72" s="135"/>
      <c r="K72" s="135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</row>
    <row r="73" spans="3:35" s="24" customFormat="1" ht="9.75" customHeight="1">
      <c r="C73" s="55"/>
      <c r="D73" s="54"/>
      <c r="E73" s="54"/>
      <c r="F73" s="54"/>
      <c r="G73" s="54"/>
      <c r="H73" s="54"/>
      <c r="I73" s="54"/>
      <c r="J73" s="54"/>
      <c r="K73" s="54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</row>
    <row r="74" spans="3:35" ht="18" customHeight="1">
      <c r="D74" t="s">
        <v>74</v>
      </c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</row>
    <row r="75" spans="3:35">
      <c r="D75" t="s">
        <v>33</v>
      </c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</row>
    <row r="76" spans="3:35"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</row>
    <row r="77" spans="3:35">
      <c r="C77" s="27">
        <v>1</v>
      </c>
      <c r="D77" s="28" t="s">
        <v>75</v>
      </c>
      <c r="E77" s="29"/>
      <c r="F77" s="2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</row>
    <row r="78" spans="3:35">
      <c r="D78" t="s">
        <v>76</v>
      </c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</row>
    <row r="79" spans="3:35">
      <c r="D79" t="s">
        <v>77</v>
      </c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</row>
    <row r="80" spans="3:35"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</row>
    <row r="81" spans="3:35" ht="15.75" thickBot="1">
      <c r="D81" s="137" t="s">
        <v>38</v>
      </c>
      <c r="E81" s="137"/>
      <c r="F81" s="138" t="s">
        <v>39</v>
      </c>
      <c r="G81" s="31">
        <f>'Estados Financieros Comparativo'!D69</f>
        <v>0</v>
      </c>
      <c r="H81" s="138" t="s">
        <v>39</v>
      </c>
      <c r="I81" s="145" t="e">
        <f>G81/G82</f>
        <v>#DIV/0!</v>
      </c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</row>
    <row r="82" spans="3:35">
      <c r="D82" s="136" t="s">
        <v>78</v>
      </c>
      <c r="E82" s="136"/>
      <c r="F82" s="138"/>
      <c r="G82" s="4">
        <f>'Estados Financieros Comparativo'!D100</f>
        <v>0</v>
      </c>
      <c r="H82" s="138"/>
      <c r="I82" s="145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</row>
    <row r="83" spans="3:35"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</row>
    <row r="84" spans="3:35">
      <c r="D84" s="1" t="s">
        <v>40</v>
      </c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</row>
    <row r="85" spans="3:35">
      <c r="D85" t="s">
        <v>79</v>
      </c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</row>
    <row r="86" spans="3:35">
      <c r="D86" t="s">
        <v>80</v>
      </c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</row>
    <row r="87" spans="3:35">
      <c r="D87" t="s">
        <v>81</v>
      </c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</row>
    <row r="88" spans="3:35"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</row>
    <row r="89" spans="3:35">
      <c r="C89" s="27">
        <v>2</v>
      </c>
      <c r="D89" s="28" t="s">
        <v>82</v>
      </c>
      <c r="E89" s="29"/>
      <c r="F89" s="2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</row>
    <row r="90" spans="3:35">
      <c r="D90" t="s">
        <v>83</v>
      </c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</row>
    <row r="91" spans="3:35">
      <c r="D91" t="s">
        <v>84</v>
      </c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</row>
    <row r="92" spans="3:35"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</row>
    <row r="93" spans="3:35" ht="15.75" thickBot="1">
      <c r="D93" s="137" t="s">
        <v>85</v>
      </c>
      <c r="E93" s="137"/>
      <c r="F93" s="138" t="s">
        <v>39</v>
      </c>
      <c r="G93" s="31">
        <f>'Estados Financieros Comparativo'!D88</f>
        <v>0</v>
      </c>
      <c r="H93" s="138" t="s">
        <v>39</v>
      </c>
      <c r="I93" s="144" t="e">
        <f>G93/G94</f>
        <v>#DIV/0!</v>
      </c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</row>
    <row r="94" spans="3:35">
      <c r="D94" s="136" t="s">
        <v>78</v>
      </c>
      <c r="E94" s="136"/>
      <c r="F94" s="138"/>
      <c r="G94" s="4">
        <f>'Estados Financieros Comparativo'!D100</f>
        <v>0</v>
      </c>
      <c r="H94" s="138"/>
      <c r="I94" s="144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</row>
    <row r="95" spans="3:35"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</row>
    <row r="96" spans="3:35">
      <c r="D96" s="1" t="s">
        <v>40</v>
      </c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</row>
    <row r="97" spans="3:35">
      <c r="D97" t="s">
        <v>86</v>
      </c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</row>
    <row r="98" spans="3:35">
      <c r="D98" t="s">
        <v>87</v>
      </c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</row>
    <row r="99" spans="3:35"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</row>
    <row r="100" spans="3:35">
      <c r="C100" s="27">
        <v>3</v>
      </c>
      <c r="D100" s="28" t="s">
        <v>88</v>
      </c>
      <c r="E100" s="26"/>
      <c r="F100" s="26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</row>
    <row r="101" spans="3:35">
      <c r="D101" t="s">
        <v>91</v>
      </c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</row>
    <row r="102" spans="3:35">
      <c r="D102" s="1" t="s">
        <v>92</v>
      </c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</row>
    <row r="103" spans="3:35"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</row>
    <row r="104" spans="3:35" ht="15.75" thickBot="1">
      <c r="D104" s="137" t="s">
        <v>93</v>
      </c>
      <c r="E104" s="137"/>
      <c r="F104" s="138" t="s">
        <v>39</v>
      </c>
      <c r="G104" s="31">
        <f>'Estados Financieros Comparativo'!D69+'Estados Financieros Comparativo'!D88</f>
        <v>0</v>
      </c>
      <c r="H104" s="138" t="s">
        <v>39</v>
      </c>
      <c r="I104" s="148" t="e">
        <f>G104/G105</f>
        <v>#DIV/0!</v>
      </c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</row>
    <row r="105" spans="3:35">
      <c r="D105" s="136" t="s">
        <v>78</v>
      </c>
      <c r="E105" s="136"/>
      <c r="F105" s="138"/>
      <c r="G105" s="4">
        <f>'Estados Financieros Comparativo'!D100</f>
        <v>0</v>
      </c>
      <c r="H105" s="138"/>
      <c r="I105" s="148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</row>
    <row r="106" spans="3:35"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</row>
    <row r="107" spans="3:35">
      <c r="D107" s="1" t="s">
        <v>40</v>
      </c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</row>
    <row r="108" spans="3:35">
      <c r="D108" t="s">
        <v>94</v>
      </c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</row>
    <row r="109" spans="3:35">
      <c r="D109" t="s">
        <v>95</v>
      </c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</row>
    <row r="110" spans="3:35">
      <c r="D110" t="s">
        <v>96</v>
      </c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</row>
    <row r="111" spans="3:35"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</row>
    <row r="112" spans="3:35">
      <c r="C112" s="27">
        <v>4</v>
      </c>
      <c r="D112" s="28" t="s">
        <v>97</v>
      </c>
      <c r="E112" s="26"/>
      <c r="F112" s="26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</row>
    <row r="113" spans="3:35">
      <c r="D113" t="s">
        <v>98</v>
      </c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</row>
    <row r="114" spans="3:35">
      <c r="D114" t="s">
        <v>99</v>
      </c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</row>
    <row r="115" spans="3:35"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</row>
    <row r="116" spans="3:35" ht="15.75" thickBot="1">
      <c r="D116" s="137" t="s">
        <v>85</v>
      </c>
      <c r="E116" s="137"/>
      <c r="F116" s="138" t="s">
        <v>39</v>
      </c>
      <c r="G116" s="31">
        <f>'Estados Financieros Comparativo'!D88</f>
        <v>0</v>
      </c>
      <c r="H116" s="138" t="s">
        <v>39</v>
      </c>
      <c r="I116" s="145" t="e">
        <f>G116/G117</f>
        <v>#DIV/0!</v>
      </c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</row>
    <row r="117" spans="3:35">
      <c r="D117" s="136" t="s">
        <v>100</v>
      </c>
      <c r="E117" s="136"/>
      <c r="F117" s="138"/>
      <c r="G117" s="4">
        <f>'Estados Financieros Comparativo'!D46+'Estados Financieros Comparativo'!D47</f>
        <v>0</v>
      </c>
      <c r="H117" s="138"/>
      <c r="I117" s="145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</row>
    <row r="118" spans="3:35"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</row>
    <row r="119" spans="3:35">
      <c r="D119" s="1" t="s">
        <v>40</v>
      </c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</row>
    <row r="120" spans="3:35">
      <c r="D120" t="s">
        <v>105</v>
      </c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</row>
    <row r="121" spans="3:35">
      <c r="D121" t="s">
        <v>101</v>
      </c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</row>
    <row r="122" spans="3:35"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</row>
    <row r="123" spans="3:35">
      <c r="C123" s="27">
        <v>5</v>
      </c>
      <c r="D123" s="28" t="s">
        <v>102</v>
      </c>
      <c r="E123" s="26"/>
      <c r="F123" s="26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</row>
    <row r="124" spans="3:35">
      <c r="D124" t="s">
        <v>103</v>
      </c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</row>
    <row r="125" spans="3:35"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</row>
    <row r="126" spans="3:35" ht="15.75" thickBot="1">
      <c r="D126" s="137" t="s">
        <v>93</v>
      </c>
      <c r="E126" s="137"/>
      <c r="F126" s="138" t="s">
        <v>39</v>
      </c>
      <c r="G126" s="31">
        <f>'Estados Financieros Comparativo'!D69+'Estados Financieros Comparativo'!D88</f>
        <v>0</v>
      </c>
      <c r="H126" s="138" t="s">
        <v>39</v>
      </c>
      <c r="I126" s="145" t="e">
        <f>G126/G127</f>
        <v>#DIV/0!</v>
      </c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</row>
    <row r="127" spans="3:35">
      <c r="D127" s="136" t="s">
        <v>104</v>
      </c>
      <c r="E127" s="136"/>
      <c r="F127" s="138"/>
      <c r="G127" s="4">
        <f>'Estados Financieros Comparativo'!D49</f>
        <v>0</v>
      </c>
      <c r="H127" s="138"/>
      <c r="I127" s="145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</row>
    <row r="128" spans="3:35"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</row>
    <row r="129" spans="3:35">
      <c r="D129" s="1" t="s">
        <v>40</v>
      </c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</row>
    <row r="130" spans="3:35">
      <c r="D130" t="s">
        <v>106</v>
      </c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</row>
    <row r="131" spans="3:35">
      <c r="D131" t="s">
        <v>107</v>
      </c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</row>
    <row r="132" spans="3:35">
      <c r="D132" s="1" t="s">
        <v>108</v>
      </c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</row>
    <row r="133" spans="3:35"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</row>
    <row r="134" spans="3:35">
      <c r="C134" s="27">
        <v>6</v>
      </c>
      <c r="D134" s="28" t="s">
        <v>109</v>
      </c>
      <c r="E134" s="26"/>
      <c r="F134" s="26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</row>
    <row r="135" spans="3:35">
      <c r="D135" t="s">
        <v>110</v>
      </c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</row>
    <row r="136" spans="3:35">
      <c r="D136" s="1" t="s">
        <v>111</v>
      </c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</row>
    <row r="137" spans="3:35"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</row>
    <row r="138" spans="3:35" ht="15.75" thickBot="1">
      <c r="D138" s="137" t="s">
        <v>100</v>
      </c>
      <c r="E138" s="137"/>
      <c r="F138" s="138" t="s">
        <v>39</v>
      </c>
      <c r="G138" s="31">
        <f>'Estados Financieros Comparativo'!D46+'Estados Financieros Comparativo'!D47</f>
        <v>0</v>
      </c>
      <c r="H138" s="138" t="s">
        <v>39</v>
      </c>
      <c r="I138" s="145" t="e">
        <f>G138/G139</f>
        <v>#DIV/0!</v>
      </c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</row>
    <row r="139" spans="3:35">
      <c r="D139" s="136" t="s">
        <v>78</v>
      </c>
      <c r="E139" s="136"/>
      <c r="F139" s="138"/>
      <c r="G139" s="4">
        <f>'Estados Financieros Comparativo'!D100</f>
        <v>0</v>
      </c>
      <c r="H139" s="138"/>
      <c r="I139" s="145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</row>
    <row r="140" spans="3:35"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</row>
    <row r="141" spans="3:35">
      <c r="D141" s="1" t="s">
        <v>40</v>
      </c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</row>
    <row r="142" spans="3:35">
      <c r="D142" t="s">
        <v>112</v>
      </c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</row>
    <row r="143" spans="3:35">
      <c r="D143" s="1" t="s">
        <v>113</v>
      </c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</row>
    <row r="144" spans="3:35">
      <c r="D144" s="1" t="s">
        <v>114</v>
      </c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</row>
    <row r="145" spans="3:35">
      <c r="D145" s="1" t="s">
        <v>115</v>
      </c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</row>
    <row r="146" spans="3:35">
      <c r="D146" s="1" t="s">
        <v>116</v>
      </c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</row>
    <row r="147" spans="3:35"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</row>
    <row r="148" spans="3:35" ht="18.75">
      <c r="C148" s="135" t="s">
        <v>118</v>
      </c>
      <c r="D148" s="135"/>
      <c r="E148" s="135"/>
      <c r="F148" s="135"/>
      <c r="G148" s="135"/>
      <c r="H148" s="135"/>
      <c r="I148" s="135"/>
      <c r="J148" s="135"/>
      <c r="K148" s="135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</row>
    <row r="149" spans="3:35">
      <c r="D149" s="32" t="s">
        <v>117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</row>
    <row r="150" spans="3:35">
      <c r="D150" t="s">
        <v>33</v>
      </c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</row>
    <row r="151" spans="3:35"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</row>
    <row r="152" spans="3:35">
      <c r="C152" s="27">
        <v>1</v>
      </c>
      <c r="D152" s="28" t="s">
        <v>119</v>
      </c>
      <c r="E152" s="26"/>
      <c r="F152" s="26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</row>
    <row r="153" spans="3:35">
      <c r="D153" t="s">
        <v>120</v>
      </c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</row>
    <row r="154" spans="3:35">
      <c r="D154" s="1" t="s">
        <v>121</v>
      </c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</row>
    <row r="155" spans="3:35">
      <c r="D155" t="s">
        <v>122</v>
      </c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</row>
    <row r="156" spans="3:35">
      <c r="D156" t="s">
        <v>123</v>
      </c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</row>
    <row r="157" spans="3:35"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</row>
    <row r="158" spans="3:35" ht="15.75" thickBot="1">
      <c r="D158" s="137" t="s">
        <v>124</v>
      </c>
      <c r="E158" s="137"/>
      <c r="F158" s="138" t="s">
        <v>39</v>
      </c>
      <c r="G158" s="31">
        <v>67436</v>
      </c>
      <c r="H158" s="138" t="s">
        <v>39</v>
      </c>
      <c r="I158" s="149" t="e">
        <f>G158/G159</f>
        <v>#DIV/0!</v>
      </c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</row>
    <row r="159" spans="3:35">
      <c r="D159" s="136" t="s">
        <v>125</v>
      </c>
      <c r="E159" s="136"/>
      <c r="F159" s="138"/>
      <c r="G159" s="4">
        <f>('Estados Financieros Comparativo'!D14+'Estados Financieros Comparativo'!E14)/2</f>
        <v>0</v>
      </c>
      <c r="H159" s="138"/>
      <c r="I159" s="14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</row>
    <row r="160" spans="3:35"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</row>
    <row r="161" spans="3:35">
      <c r="D161" s="1" t="s">
        <v>40</v>
      </c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</row>
    <row r="162" spans="3:35">
      <c r="D162" t="s">
        <v>126</v>
      </c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</row>
    <row r="163" spans="3:35">
      <c r="D163" s="1" t="s">
        <v>127</v>
      </c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</row>
    <row r="164" spans="3:35">
      <c r="D164" s="1" t="s">
        <v>128</v>
      </c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</row>
    <row r="165" spans="3:35"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</row>
    <row r="166" spans="3:35">
      <c r="C166" s="27">
        <v>2</v>
      </c>
      <c r="D166" s="28" t="s">
        <v>129</v>
      </c>
      <c r="E166" s="26"/>
      <c r="F166" s="26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</row>
    <row r="167" spans="3:35">
      <c r="D167" t="s">
        <v>130</v>
      </c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</row>
    <row r="168" spans="3:35">
      <c r="D168" t="s">
        <v>131</v>
      </c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</row>
    <row r="169" spans="3:35"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</row>
    <row r="170" spans="3:35" ht="15.75" thickBot="1">
      <c r="D170" s="137">
        <v>360</v>
      </c>
      <c r="E170" s="137"/>
      <c r="F170" s="138" t="s">
        <v>39</v>
      </c>
      <c r="G170" s="31">
        <v>360</v>
      </c>
      <c r="H170" s="138" t="s">
        <v>39</v>
      </c>
      <c r="I170" s="147" t="e">
        <f>G170/G171</f>
        <v>#DIV/0!</v>
      </c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</row>
    <row r="171" spans="3:35">
      <c r="D171" s="136" t="s">
        <v>119</v>
      </c>
      <c r="E171" s="136"/>
      <c r="F171" s="138"/>
      <c r="G171" s="3" t="e">
        <f>I158</f>
        <v>#DIV/0!</v>
      </c>
      <c r="H171" s="138"/>
      <c r="I171" s="147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</row>
    <row r="172" spans="3:35"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</row>
    <row r="173" spans="3:35">
      <c r="D173" s="1" t="s">
        <v>40</v>
      </c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</row>
    <row r="174" spans="3:35">
      <c r="D174" t="s">
        <v>132</v>
      </c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</row>
    <row r="175" spans="3:35">
      <c r="D175" s="1" t="s">
        <v>133</v>
      </c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</row>
    <row r="176" spans="3:35"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</row>
    <row r="177" spans="3:35">
      <c r="C177" s="27">
        <v>3</v>
      </c>
      <c r="D177" s="28" t="s">
        <v>134</v>
      </c>
      <c r="E177" s="26"/>
      <c r="F177" s="26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</row>
    <row r="178" spans="3:35">
      <c r="D178" t="s">
        <v>135</v>
      </c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</row>
    <row r="179" spans="3:35">
      <c r="D179" t="s">
        <v>136</v>
      </c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</row>
    <row r="180" spans="3:35"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</row>
    <row r="181" spans="3:35">
      <c r="D181" t="s">
        <v>137</v>
      </c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</row>
    <row r="182" spans="3:35">
      <c r="D182" t="s">
        <v>138</v>
      </c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</row>
    <row r="183" spans="3:35">
      <c r="D183" t="s">
        <v>139</v>
      </c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</row>
    <row r="184" spans="3:35"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</row>
    <row r="185" spans="3:35" ht="15.75" thickBot="1">
      <c r="D185" s="137" t="s">
        <v>140</v>
      </c>
      <c r="E185" s="137"/>
      <c r="F185" s="138" t="s">
        <v>39</v>
      </c>
      <c r="G185" s="31">
        <v>54494</v>
      </c>
      <c r="H185" s="138" t="s">
        <v>39</v>
      </c>
      <c r="I185" s="147" t="e">
        <f>G185/G186</f>
        <v>#DIV/0!</v>
      </c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</row>
    <row r="186" spans="3:35">
      <c r="D186" s="136" t="s">
        <v>141</v>
      </c>
      <c r="E186" s="136"/>
      <c r="F186" s="138"/>
      <c r="G186" s="4">
        <f>('Estados Financieros Comparativo'!D67+'Estados Financieros Comparativo'!E67)/2</f>
        <v>0</v>
      </c>
      <c r="H186" s="138"/>
      <c r="I186" s="147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</row>
    <row r="187" spans="3:35"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</row>
    <row r="188" spans="3:35">
      <c r="D188" s="1" t="s">
        <v>40</v>
      </c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</row>
    <row r="189" spans="3:35">
      <c r="D189" t="s">
        <v>142</v>
      </c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</row>
    <row r="190" spans="3:35">
      <c r="D190" s="1" t="s">
        <v>143</v>
      </c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</row>
    <row r="191" spans="3:35">
      <c r="D191" s="1" t="s">
        <v>144</v>
      </c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</row>
    <row r="192" spans="3:35"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</row>
    <row r="193" spans="3:35">
      <c r="C193" s="27">
        <v>4</v>
      </c>
      <c r="D193" s="28" t="s">
        <v>145</v>
      </c>
      <c r="E193" s="26"/>
      <c r="F193" s="26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</row>
    <row r="194" spans="3:35">
      <c r="D194" t="s">
        <v>146</v>
      </c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</row>
    <row r="195" spans="3:35">
      <c r="D195" t="s">
        <v>147</v>
      </c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</row>
    <row r="196" spans="3:35"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</row>
    <row r="197" spans="3:35" ht="15.75" thickBot="1">
      <c r="D197" s="137">
        <v>360</v>
      </c>
      <c r="E197" s="137"/>
      <c r="F197" s="138" t="s">
        <v>39</v>
      </c>
      <c r="G197" s="31">
        <f>D197</f>
        <v>360</v>
      </c>
      <c r="H197" s="138" t="s">
        <v>39</v>
      </c>
      <c r="I197" s="147" t="e">
        <f>G197/G198</f>
        <v>#DIV/0!</v>
      </c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</row>
    <row r="198" spans="3:35">
      <c r="D198" s="136" t="s">
        <v>134</v>
      </c>
      <c r="E198" s="136"/>
      <c r="F198" s="138"/>
      <c r="G198" s="4" t="e">
        <f>I185</f>
        <v>#DIV/0!</v>
      </c>
      <c r="H198" s="138"/>
      <c r="I198" s="147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</row>
    <row r="199" spans="3:35"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</row>
    <row r="200" spans="3:35">
      <c r="D200" s="1" t="s">
        <v>40</v>
      </c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</row>
    <row r="201" spans="3:35">
      <c r="D201" t="s">
        <v>148</v>
      </c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</row>
    <row r="202" spans="3:35">
      <c r="D202" s="1" t="s">
        <v>149</v>
      </c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</row>
    <row r="203" spans="3:35"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</row>
    <row r="204" spans="3:35">
      <c r="C204" s="27">
        <v>5</v>
      </c>
      <c r="D204" s="28" t="s">
        <v>150</v>
      </c>
      <c r="E204" s="26"/>
      <c r="F204" s="26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</row>
    <row r="205" spans="3:35">
      <c r="D205" t="s">
        <v>151</v>
      </c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</row>
    <row r="206" spans="3:35">
      <c r="D206" t="s">
        <v>152</v>
      </c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</row>
    <row r="207" spans="3:35"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</row>
    <row r="208" spans="3:35" ht="15.75" thickBot="1">
      <c r="D208" s="137" t="s">
        <v>153</v>
      </c>
      <c r="E208" s="137"/>
      <c r="F208" s="138" t="s">
        <v>39</v>
      </c>
      <c r="G208" s="31">
        <f>-'Estados Financieros Comparativo'!K12</f>
        <v>68118</v>
      </c>
      <c r="H208" s="138" t="s">
        <v>39</v>
      </c>
      <c r="I208" s="147" t="e">
        <f>G208/G209</f>
        <v>#DIV/0!</v>
      </c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</row>
    <row r="209" spans="3:35">
      <c r="D209" s="136" t="s">
        <v>154</v>
      </c>
      <c r="E209" s="136"/>
      <c r="F209" s="138"/>
      <c r="G209" s="4">
        <f>('Estados Financieros Comparativo'!D15+'Estados Financieros Comparativo'!E15)/2</f>
        <v>0</v>
      </c>
      <c r="H209" s="138"/>
      <c r="I209" s="147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</row>
    <row r="210" spans="3:35"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</row>
    <row r="211" spans="3:35">
      <c r="D211" s="1" t="s">
        <v>40</v>
      </c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</row>
    <row r="212" spans="3:35">
      <c r="D212" t="s">
        <v>155</v>
      </c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</row>
    <row r="213" spans="3:35">
      <c r="D213" s="1" t="s">
        <v>156</v>
      </c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</row>
    <row r="214" spans="3:35">
      <c r="D214" s="1" t="s">
        <v>157</v>
      </c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</row>
    <row r="215" spans="3:35"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</row>
    <row r="216" spans="3:35">
      <c r="C216" s="27">
        <v>6</v>
      </c>
      <c r="D216" s="28" t="s">
        <v>158</v>
      </c>
      <c r="E216" s="26"/>
      <c r="F216" s="26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</row>
    <row r="217" spans="3:35">
      <c r="D217" t="s">
        <v>159</v>
      </c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</row>
    <row r="218" spans="3:35">
      <c r="D218" t="s">
        <v>160</v>
      </c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</row>
    <row r="219" spans="3:35">
      <c r="D219" t="s">
        <v>161</v>
      </c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</row>
    <row r="220" spans="3:35"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</row>
    <row r="221" spans="3:35" ht="15.75" thickBot="1">
      <c r="D221" s="137">
        <v>360</v>
      </c>
      <c r="E221" s="137"/>
      <c r="F221" s="138" t="s">
        <v>39</v>
      </c>
      <c r="G221" s="31">
        <f>D221</f>
        <v>360</v>
      </c>
      <c r="H221" s="138" t="s">
        <v>39</v>
      </c>
      <c r="I221" s="147" t="e">
        <f>G221/G222</f>
        <v>#DIV/0!</v>
      </c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</row>
    <row r="222" spans="3:35">
      <c r="D222" s="136" t="s">
        <v>150</v>
      </c>
      <c r="E222" s="136"/>
      <c r="F222" s="138"/>
      <c r="G222" s="4" t="e">
        <f>I208</f>
        <v>#DIV/0!</v>
      </c>
      <c r="H222" s="138"/>
      <c r="I222" s="147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</row>
    <row r="223" spans="3:35"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</row>
    <row r="224" spans="3:35">
      <c r="D224" s="1" t="s">
        <v>40</v>
      </c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</row>
    <row r="225" spans="3:35">
      <c r="D225" t="s">
        <v>162</v>
      </c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</row>
    <row r="226" spans="3:35">
      <c r="D226" s="1" t="s">
        <v>163</v>
      </c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</row>
    <row r="227" spans="3:35"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</row>
    <row r="228" spans="3:35">
      <c r="C228" s="27">
        <v>7</v>
      </c>
      <c r="D228" s="28" t="s">
        <v>164</v>
      </c>
      <c r="E228" s="26"/>
      <c r="F228" s="26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</row>
    <row r="229" spans="3:35">
      <c r="D229" t="s">
        <v>165</v>
      </c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</row>
    <row r="230" spans="3:35">
      <c r="D230" t="s">
        <v>166</v>
      </c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</row>
    <row r="231" spans="3:35"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</row>
    <row r="232" spans="3:35" ht="15.75" thickBot="1">
      <c r="D232" s="137" t="s">
        <v>167</v>
      </c>
      <c r="E232" s="137"/>
      <c r="F232" s="138" t="s">
        <v>39</v>
      </c>
      <c r="G232" s="31">
        <f>'Estados Financieros Comparativo'!K11</f>
        <v>112394</v>
      </c>
      <c r="H232" s="138" t="s">
        <v>39</v>
      </c>
      <c r="I232" s="149" t="e">
        <f>G232/G233</f>
        <v>#DIV/0!</v>
      </c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</row>
    <row r="233" spans="3:35">
      <c r="D233" s="136" t="s">
        <v>100</v>
      </c>
      <c r="E233" s="136"/>
      <c r="F233" s="138"/>
      <c r="G233" s="4">
        <f>'Estados Financieros Comparativo'!D46+'Estados Financieros Comparativo'!D47</f>
        <v>0</v>
      </c>
      <c r="H233" s="138"/>
      <c r="I233" s="14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</row>
    <row r="234" spans="3:35"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</row>
    <row r="235" spans="3:35">
      <c r="D235" s="1" t="s">
        <v>40</v>
      </c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</row>
    <row r="236" spans="3:35">
      <c r="D236" t="s">
        <v>168</v>
      </c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</row>
    <row r="237" spans="3:35">
      <c r="D237" s="1" t="s">
        <v>169</v>
      </c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</row>
    <row r="238" spans="3:35"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</row>
    <row r="239" spans="3:35">
      <c r="C239" s="27">
        <v>8</v>
      </c>
      <c r="D239" s="28" t="s">
        <v>170</v>
      </c>
      <c r="E239" s="26"/>
      <c r="F239" s="26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</row>
    <row r="240" spans="3:35">
      <c r="D240" t="s">
        <v>171</v>
      </c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</row>
    <row r="241" spans="3:35"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</row>
    <row r="242" spans="3:35" ht="15.75" thickBot="1">
      <c r="D242" s="137" t="s">
        <v>167</v>
      </c>
      <c r="E242" s="137"/>
      <c r="F242" s="138" t="s">
        <v>39</v>
      </c>
      <c r="G242" s="31">
        <f>'Estados Financieros Comparativo'!K11</f>
        <v>112394</v>
      </c>
      <c r="H242" s="138" t="s">
        <v>39</v>
      </c>
      <c r="I242" s="147" t="e">
        <f>G242/G243</f>
        <v>#DIV/0!</v>
      </c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</row>
    <row r="243" spans="3:35">
      <c r="D243" s="136" t="s">
        <v>104</v>
      </c>
      <c r="E243" s="136"/>
      <c r="F243" s="138"/>
      <c r="G243" s="4">
        <f>'Estados Financieros Comparativo'!D49</f>
        <v>0</v>
      </c>
      <c r="H243" s="138"/>
      <c r="I243" s="147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</row>
    <row r="244" spans="3:35"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</row>
    <row r="245" spans="3:35">
      <c r="D245" s="1" t="s">
        <v>40</v>
      </c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</row>
    <row r="246" spans="3:35">
      <c r="D246" t="s">
        <v>172</v>
      </c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</row>
    <row r="247" spans="3:35">
      <c r="D247" s="1" t="s">
        <v>173</v>
      </c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</row>
    <row r="248" spans="3:35"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</row>
    <row r="249" spans="3:35" ht="18.75">
      <c r="C249" s="135" t="s">
        <v>174</v>
      </c>
      <c r="D249" s="135"/>
      <c r="E249" s="135"/>
      <c r="F249" s="135"/>
      <c r="G249" s="135"/>
      <c r="H249" s="135"/>
      <c r="I249" s="135"/>
      <c r="J249" s="135"/>
      <c r="K249" s="135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</row>
    <row r="250" spans="3:35">
      <c r="D250" t="s">
        <v>175</v>
      </c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</row>
    <row r="251" spans="3:35">
      <c r="D251" t="s">
        <v>176</v>
      </c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</row>
    <row r="252" spans="3:35">
      <c r="D252" t="s">
        <v>33</v>
      </c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</row>
    <row r="253" spans="3:35"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</row>
    <row r="254" spans="3:35">
      <c r="C254" s="27">
        <v>1</v>
      </c>
      <c r="D254" s="28" t="s">
        <v>177</v>
      </c>
      <c r="E254" s="26"/>
      <c r="F254" s="26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</row>
    <row r="255" spans="3:35">
      <c r="D255" t="s">
        <v>178</v>
      </c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</row>
    <row r="256" spans="3:35"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</row>
    <row r="257" spans="3:35" ht="15.75" thickBot="1">
      <c r="D257" s="137" t="s">
        <v>179</v>
      </c>
      <c r="E257" s="137"/>
      <c r="F257" s="138" t="s">
        <v>39</v>
      </c>
      <c r="G257" s="31">
        <f>'Estados Financieros Comparativo'!K13</f>
        <v>44276</v>
      </c>
      <c r="H257" s="138" t="s">
        <v>39</v>
      </c>
      <c r="I257" s="148">
        <f>G257/G258</f>
        <v>0.39393561933911064</v>
      </c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</row>
    <row r="258" spans="3:35">
      <c r="D258" s="136" t="s">
        <v>18</v>
      </c>
      <c r="E258" s="136"/>
      <c r="F258" s="138"/>
      <c r="G258" s="4">
        <f>'Estados Financieros Comparativo'!K11</f>
        <v>112394</v>
      </c>
      <c r="H258" s="138"/>
      <c r="I258" s="148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</row>
    <row r="259" spans="3:35"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</row>
    <row r="260" spans="3:35">
      <c r="D260" s="1" t="s">
        <v>40</v>
      </c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</row>
    <row r="261" spans="3:35">
      <c r="D261" t="s">
        <v>180</v>
      </c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</row>
    <row r="262" spans="3:35">
      <c r="D262" s="1" t="s">
        <v>181</v>
      </c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</row>
    <row r="263" spans="3:35"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</row>
    <row r="264" spans="3:35">
      <c r="C264" s="27">
        <v>2</v>
      </c>
      <c r="D264" s="28" t="s">
        <v>182</v>
      </c>
      <c r="E264" s="26"/>
      <c r="F264" s="26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</row>
    <row r="265" spans="3:35">
      <c r="D265" t="s">
        <v>183</v>
      </c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</row>
    <row r="266" spans="3:35"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</row>
    <row r="267" spans="3:35" ht="15.75" thickBot="1">
      <c r="D267" s="137" t="s">
        <v>184</v>
      </c>
      <c r="E267" s="137"/>
      <c r="F267" s="138" t="s">
        <v>39</v>
      </c>
      <c r="G267" s="31">
        <f>'Estados Financieros Comparativo'!K24</f>
        <v>7140</v>
      </c>
      <c r="H267" s="138" t="s">
        <v>39</v>
      </c>
      <c r="I267" s="148">
        <f>G267/G268</f>
        <v>6.3526522768119292E-2</v>
      </c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</row>
    <row r="268" spans="3:35">
      <c r="D268" s="136" t="s">
        <v>185</v>
      </c>
      <c r="E268" s="136"/>
      <c r="F268" s="138"/>
      <c r="G268" s="4">
        <f>'Estados Financieros Comparativo'!K11</f>
        <v>112394</v>
      </c>
      <c r="H268" s="138"/>
      <c r="I268" s="148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</row>
    <row r="269" spans="3:35"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</row>
    <row r="270" spans="3:35">
      <c r="D270" s="1" t="s">
        <v>40</v>
      </c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</row>
    <row r="271" spans="3:35">
      <c r="D271" t="s">
        <v>186</v>
      </c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</row>
    <row r="272" spans="3:35">
      <c r="D272" s="1" t="s">
        <v>187</v>
      </c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</row>
    <row r="273" spans="3:35">
      <c r="D273" s="1" t="s">
        <v>188</v>
      </c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</row>
    <row r="274" spans="3:35"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</row>
    <row r="275" spans="3:35">
      <c r="C275" s="27">
        <v>3</v>
      </c>
      <c r="D275" s="28" t="s">
        <v>189</v>
      </c>
      <c r="E275" s="26"/>
      <c r="F275" s="26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</row>
    <row r="276" spans="3:35">
      <c r="D276" t="s">
        <v>190</v>
      </c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</row>
    <row r="277" spans="3:35"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</row>
    <row r="278" spans="3:35" ht="15.75" thickBot="1">
      <c r="D278" s="137" t="s">
        <v>184</v>
      </c>
      <c r="E278" s="137"/>
      <c r="F278" s="138" t="s">
        <v>39</v>
      </c>
      <c r="G278" s="31">
        <f>'Estados Financieros Comparativo'!K24</f>
        <v>7140</v>
      </c>
      <c r="H278" s="138" t="s">
        <v>39</v>
      </c>
      <c r="I278" s="148" t="e">
        <f>G278/G279</f>
        <v>#DIV/0!</v>
      </c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</row>
    <row r="279" spans="3:35">
      <c r="D279" s="136" t="s">
        <v>78</v>
      </c>
      <c r="E279" s="136"/>
      <c r="F279" s="138"/>
      <c r="G279" s="4">
        <f>'Estados Financieros Comparativo'!D100</f>
        <v>0</v>
      </c>
      <c r="H279" s="138"/>
      <c r="I279" s="148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</row>
    <row r="280" spans="3:35"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</row>
    <row r="281" spans="3:35">
      <c r="D281" s="1" t="s">
        <v>40</v>
      </c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</row>
    <row r="282" spans="3:35">
      <c r="D282" t="s">
        <v>191</v>
      </c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</row>
    <row r="283" spans="3:35">
      <c r="D283" s="1" t="s">
        <v>192</v>
      </c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</row>
    <row r="284" spans="3:35"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</row>
    <row r="285" spans="3:35">
      <c r="C285" s="27">
        <v>4</v>
      </c>
      <c r="D285" s="28" t="s">
        <v>193</v>
      </c>
      <c r="E285" s="26"/>
      <c r="F285" s="26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</row>
    <row r="286" spans="3:35">
      <c r="D286" t="s">
        <v>194</v>
      </c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</row>
    <row r="287" spans="3:35">
      <c r="D287" t="s">
        <v>195</v>
      </c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</row>
    <row r="288" spans="3:35"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</row>
    <row r="289" spans="3:35" ht="15.75" thickBot="1">
      <c r="D289" s="137" t="s">
        <v>184</v>
      </c>
      <c r="E289" s="137"/>
      <c r="F289" s="150" t="s">
        <v>196</v>
      </c>
      <c r="G289" s="31" t="s">
        <v>185</v>
      </c>
      <c r="H289" s="138" t="s">
        <v>39</v>
      </c>
      <c r="I289" s="33">
        <f>'Estados Financieros Comparativo'!K24</f>
        <v>7140</v>
      </c>
      <c r="J289" s="151" t="s">
        <v>196</v>
      </c>
      <c r="K289" s="4">
        <f>'Estados Financieros Comparativo'!K11</f>
        <v>112394</v>
      </c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</row>
    <row r="290" spans="3:35">
      <c r="D290" s="136" t="s">
        <v>185</v>
      </c>
      <c r="E290" s="136"/>
      <c r="F290" s="150"/>
      <c r="G290" s="4" t="s">
        <v>197</v>
      </c>
      <c r="H290" s="138"/>
      <c r="I290" s="34">
        <f>'Estados Financieros Comparativo'!K11</f>
        <v>112394</v>
      </c>
      <c r="J290" s="151"/>
      <c r="K290" s="30">
        <f>'Estados Financieros Comparativo'!D49</f>
        <v>0</v>
      </c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</row>
    <row r="291" spans="3:35"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</row>
    <row r="292" spans="3:35">
      <c r="H292" t="s">
        <v>39</v>
      </c>
      <c r="I292" s="2">
        <f>I289/I290</f>
        <v>6.3526522768119292E-2</v>
      </c>
      <c r="J292" s="6" t="s">
        <v>196</v>
      </c>
      <c r="K292" s="2" t="e">
        <f>K289/K290</f>
        <v>#DIV/0!</v>
      </c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</row>
    <row r="293" spans="3:35"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</row>
    <row r="294" spans="3:35" ht="15.75" thickBot="1">
      <c r="J294" s="6" t="s">
        <v>39</v>
      </c>
      <c r="K294" s="35" t="e">
        <f>I292*K292</f>
        <v>#DIV/0!</v>
      </c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</row>
    <row r="295" spans="3:35" ht="15.75" thickTop="1"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</row>
    <row r="296" spans="3:35">
      <c r="D296" s="1" t="s">
        <v>40</v>
      </c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</row>
    <row r="297" spans="3:35">
      <c r="D297" t="s">
        <v>198</v>
      </c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</row>
    <row r="298" spans="3:35">
      <c r="D298" s="1" t="s">
        <v>199</v>
      </c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</row>
    <row r="299" spans="3:35"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</row>
    <row r="300" spans="3:35">
      <c r="C300" s="27">
        <v>5</v>
      </c>
      <c r="D300" s="28" t="s">
        <v>200</v>
      </c>
      <c r="E300" s="26"/>
      <c r="F300" s="26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</row>
    <row r="301" spans="3:35">
      <c r="D301" t="s">
        <v>201</v>
      </c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</row>
    <row r="302" spans="3:35">
      <c r="D302" t="s">
        <v>202</v>
      </c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</row>
    <row r="303" spans="3:35"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</row>
    <row r="304" spans="3:35" ht="15.75" thickBot="1">
      <c r="D304" s="137" t="s">
        <v>184</v>
      </c>
      <c r="E304" s="137"/>
      <c r="F304" s="138" t="s">
        <v>39</v>
      </c>
      <c r="G304" s="31">
        <f>'Estados Financieros Comparativo'!K24</f>
        <v>7140</v>
      </c>
      <c r="H304" s="138" t="s">
        <v>39</v>
      </c>
      <c r="I304" s="148">
        <f>G304/G305</f>
        <v>1.7849999999999999</v>
      </c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</row>
    <row r="305" spans="3:35">
      <c r="D305" s="136" t="s">
        <v>203</v>
      </c>
      <c r="E305" s="136"/>
      <c r="F305" s="138"/>
      <c r="G305" s="4">
        <v>4000</v>
      </c>
      <c r="H305" s="138"/>
      <c r="I305" s="148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</row>
    <row r="306" spans="3:35"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</row>
    <row r="307" spans="3:35">
      <c r="D307" s="1" t="s">
        <v>40</v>
      </c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</row>
    <row r="308" spans="3:35">
      <c r="D308" t="s">
        <v>204</v>
      </c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</row>
    <row r="309" spans="3:35"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</row>
    <row r="310" spans="3:35">
      <c r="C310" s="27">
        <v>6</v>
      </c>
      <c r="D310" s="28" t="s">
        <v>205</v>
      </c>
      <c r="E310" s="26"/>
      <c r="F310" s="26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</row>
    <row r="311" spans="3:35">
      <c r="D311" t="s">
        <v>206</v>
      </c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</row>
    <row r="312" spans="3:35"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</row>
    <row r="313" spans="3:35" ht="15.75" thickBot="1">
      <c r="D313" s="137" t="s">
        <v>207</v>
      </c>
      <c r="E313" s="137"/>
      <c r="F313" s="138" t="s">
        <v>39</v>
      </c>
      <c r="G313" s="31">
        <v>6000</v>
      </c>
      <c r="H313" s="138" t="s">
        <v>39</v>
      </c>
      <c r="I313" s="148">
        <f>G313/G314</f>
        <v>1.5</v>
      </c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</row>
    <row r="314" spans="3:35">
      <c r="D314" s="136" t="s">
        <v>203</v>
      </c>
      <c r="E314" s="136"/>
      <c r="F314" s="138"/>
      <c r="G314" s="4">
        <v>4000</v>
      </c>
      <c r="H314" s="138"/>
      <c r="I314" s="148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</row>
    <row r="315" spans="3:35"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</row>
    <row r="316" spans="3:35">
      <c r="D316" s="1" t="s">
        <v>40</v>
      </c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</row>
    <row r="317" spans="3:35">
      <c r="D317" t="s">
        <v>208</v>
      </c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</row>
    <row r="318" spans="3:35"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</row>
    <row r="319" spans="3:35">
      <c r="C319" s="27">
        <v>7</v>
      </c>
      <c r="D319" s="28" t="s">
        <v>209</v>
      </c>
      <c r="E319" s="26"/>
      <c r="F319" s="26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</row>
    <row r="320" spans="3:35">
      <c r="D320" t="s">
        <v>210</v>
      </c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</row>
    <row r="321" spans="3:35">
      <c r="D321" t="s">
        <v>211</v>
      </c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</row>
    <row r="322" spans="3:35"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</row>
    <row r="323" spans="3:35" ht="15.75" thickBot="1">
      <c r="D323" s="137" t="s">
        <v>78</v>
      </c>
      <c r="E323" s="137"/>
      <c r="F323" s="138" t="s">
        <v>39</v>
      </c>
      <c r="G323" s="31">
        <f>'Estados Financieros Comparativo'!D100</f>
        <v>0</v>
      </c>
      <c r="H323" s="138" t="s">
        <v>39</v>
      </c>
      <c r="I323" s="148">
        <f>G323/G324</f>
        <v>0</v>
      </c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</row>
    <row r="324" spans="3:35">
      <c r="D324" s="136" t="s">
        <v>203</v>
      </c>
      <c r="E324" s="136"/>
      <c r="F324" s="138"/>
      <c r="G324" s="4">
        <v>4000</v>
      </c>
      <c r="H324" s="138"/>
      <c r="I324" s="148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</row>
    <row r="325" spans="3:35"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</row>
    <row r="326" spans="3:35">
      <c r="D326" s="1" t="s">
        <v>40</v>
      </c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</row>
    <row r="327" spans="3:35">
      <c r="D327" t="s">
        <v>212</v>
      </c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</row>
    <row r="328" spans="3:35"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</row>
    <row r="329" spans="3:35" ht="18.75">
      <c r="C329" s="135" t="s">
        <v>213</v>
      </c>
      <c r="D329" s="135"/>
      <c r="E329" s="135"/>
      <c r="F329" s="135"/>
      <c r="G329" s="135"/>
      <c r="H329" s="135"/>
      <c r="I329" s="135"/>
      <c r="J329" s="135"/>
      <c r="K329" s="135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</row>
    <row r="330" spans="3:35">
      <c r="D330" t="s">
        <v>214</v>
      </c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</row>
    <row r="331" spans="3:35">
      <c r="D331" t="s">
        <v>215</v>
      </c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</row>
    <row r="332" spans="3:35">
      <c r="D332" t="s">
        <v>216</v>
      </c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</row>
    <row r="333" spans="3:35">
      <c r="D333" t="s">
        <v>217</v>
      </c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</row>
    <row r="334" spans="3:35"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</row>
    <row r="335" spans="3:35">
      <c r="C335" s="27">
        <v>1</v>
      </c>
      <c r="D335" s="28" t="s">
        <v>218</v>
      </c>
      <c r="E335" s="26"/>
      <c r="F335" s="26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</row>
    <row r="336" spans="3:35">
      <c r="D336" t="s">
        <v>219</v>
      </c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</row>
    <row r="337" spans="4:35">
      <c r="D337" t="s">
        <v>220</v>
      </c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</row>
    <row r="338" spans="4:35"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</row>
    <row r="339" spans="4:35" ht="15.75" thickBot="1">
      <c r="D339" s="137" t="s">
        <v>221</v>
      </c>
      <c r="E339" s="137"/>
      <c r="F339" s="138" t="s">
        <v>39</v>
      </c>
      <c r="G339" s="31">
        <f>'Estados Financieros Comparativo'!K24-'Estados Financieros Comparativo'!K19-'Estados Financieros Comparativo'!K23</f>
        <v>13439</v>
      </c>
      <c r="H339" s="138" t="s">
        <v>39</v>
      </c>
      <c r="I339" s="148">
        <f>G339/G340</f>
        <v>4.1491200987959242</v>
      </c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</row>
    <row r="340" spans="4:35">
      <c r="D340" s="136" t="s">
        <v>222</v>
      </c>
      <c r="E340" s="136"/>
      <c r="F340" s="138"/>
      <c r="G340" s="4">
        <f>-'Estados Financieros Comparativo'!K19</f>
        <v>3239</v>
      </c>
      <c r="H340" s="138"/>
      <c r="I340" s="148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</row>
    <row r="341" spans="4:35"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</row>
    <row r="342" spans="4:35"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</row>
    <row r="343" spans="4:35"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</row>
    <row r="344" spans="4:35"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</row>
    <row r="345" spans="4:35"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</row>
    <row r="346" spans="4:35"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</row>
    <row r="347" spans="4:35"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</row>
    <row r="348" spans="4:35"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</row>
    <row r="349" spans="4:35"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</row>
    <row r="350" spans="4:35"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</row>
    <row r="351" spans="4:35"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</row>
    <row r="352" spans="4:35"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</row>
    <row r="353" spans="13:35"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</row>
    <row r="354" spans="13:35"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</row>
    <row r="355" spans="13:35"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</row>
    <row r="356" spans="13:35"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</row>
    <row r="357" spans="13:35"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</row>
    <row r="358" spans="13:35"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</row>
    <row r="359" spans="13:35"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</row>
    <row r="360" spans="13:35"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</row>
    <row r="361" spans="13:35"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</row>
    <row r="362" spans="13:35"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</row>
    <row r="363" spans="13:35"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</row>
    <row r="364" spans="13:35"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</row>
    <row r="365" spans="13:35"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</row>
    <row r="366" spans="13:35"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</row>
    <row r="367" spans="13:35"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</row>
    <row r="368" spans="13:35"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</row>
    <row r="369" spans="13:35"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</row>
    <row r="370" spans="13:35"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</row>
    <row r="371" spans="13:35"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</row>
    <row r="372" spans="13:35"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</row>
    <row r="373" spans="13:35"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</row>
    <row r="374" spans="13:35"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</row>
    <row r="375" spans="13:35"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</row>
    <row r="376" spans="13:35"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</row>
    <row r="377" spans="13:35"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</row>
    <row r="378" spans="13:35"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</row>
    <row r="379" spans="13:35"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</row>
    <row r="380" spans="13:35"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</row>
    <row r="381" spans="13:35"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</row>
    <row r="382" spans="13:35"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</row>
    <row r="383" spans="13:35"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</row>
    <row r="384" spans="13:35"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</row>
    <row r="385" spans="13:35"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</row>
    <row r="386" spans="13:35"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</row>
    <row r="387" spans="13:35"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</row>
    <row r="388" spans="13:35"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</row>
    <row r="389" spans="13:35"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</row>
    <row r="390" spans="13:35"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</row>
    <row r="391" spans="13:35"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</row>
    <row r="392" spans="13:35"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</row>
    <row r="393" spans="13:35"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</row>
    <row r="394" spans="13:35"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</row>
    <row r="395" spans="13:35"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</row>
    <row r="396" spans="13:35"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</row>
    <row r="397" spans="13:35"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</row>
    <row r="398" spans="13:35"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</row>
    <row r="399" spans="13:35"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</row>
    <row r="400" spans="13:35"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</row>
    <row r="401" spans="13:35"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</row>
    <row r="402" spans="13:35"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</row>
    <row r="403" spans="13:35"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</row>
    <row r="404" spans="13:35"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</row>
    <row r="405" spans="13:35"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</row>
    <row r="406" spans="13:35"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</row>
    <row r="407" spans="13:35"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</row>
    <row r="408" spans="13:35"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</row>
    <row r="409" spans="13:35"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</row>
    <row r="410" spans="13:35"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</row>
    <row r="411" spans="13:35"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</row>
    <row r="412" spans="13:35"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</row>
    <row r="413" spans="13:35"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</row>
    <row r="414" spans="13:35"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</row>
    <row r="415" spans="13:35"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</row>
    <row r="416" spans="13:35"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</row>
    <row r="417" spans="13:35"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</row>
    <row r="418" spans="13:35"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</row>
    <row r="419" spans="13:35"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</row>
    <row r="420" spans="13:35"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</row>
    <row r="421" spans="13:35"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</row>
    <row r="422" spans="13:35"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</row>
    <row r="423" spans="13:35"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</row>
    <row r="424" spans="13:35"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</row>
    <row r="425" spans="13:35"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</row>
    <row r="426" spans="13:35"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</row>
    <row r="427" spans="13:35"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</row>
    <row r="428" spans="13:35"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</row>
    <row r="429" spans="13:35"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</row>
    <row r="430" spans="13:35"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</row>
    <row r="431" spans="13:35"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</row>
    <row r="432" spans="13:35"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</row>
    <row r="433" spans="13:35"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</row>
    <row r="434" spans="13:35"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</row>
    <row r="435" spans="13:35"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</row>
    <row r="436" spans="13:35"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</row>
    <row r="437" spans="13:35"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</row>
    <row r="438" spans="13:35"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</row>
    <row r="439" spans="13:35"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</row>
    <row r="440" spans="13:35"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</row>
    <row r="441" spans="13:35"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</row>
    <row r="442" spans="13:35"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</row>
    <row r="443" spans="13:35"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</row>
    <row r="444" spans="13:35"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</row>
    <row r="445" spans="13:35"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</row>
    <row r="446" spans="13:35"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</row>
    <row r="447" spans="13:35"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</row>
    <row r="448" spans="13:35"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</row>
    <row r="449" spans="13:35"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</row>
    <row r="450" spans="13:35"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</row>
    <row r="451" spans="13:35"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</row>
    <row r="452" spans="13:35"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</row>
    <row r="453" spans="13:35"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</row>
    <row r="454" spans="13:35"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</row>
    <row r="455" spans="13:35"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</row>
    <row r="456" spans="13:35"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</row>
    <row r="457" spans="13:35"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</row>
  </sheetData>
  <mergeCells count="147">
    <mergeCell ref="D339:E339"/>
    <mergeCell ref="F339:F340"/>
    <mergeCell ref="H339:H340"/>
    <mergeCell ref="I339:I340"/>
    <mergeCell ref="D340:E340"/>
    <mergeCell ref="D323:E323"/>
    <mergeCell ref="F323:F324"/>
    <mergeCell ref="H323:H324"/>
    <mergeCell ref="I323:I324"/>
    <mergeCell ref="D324:E324"/>
    <mergeCell ref="C329:K329"/>
    <mergeCell ref="D304:E304"/>
    <mergeCell ref="F304:F305"/>
    <mergeCell ref="H304:H305"/>
    <mergeCell ref="I304:I305"/>
    <mergeCell ref="D305:E305"/>
    <mergeCell ref="D313:E313"/>
    <mergeCell ref="F313:F314"/>
    <mergeCell ref="H313:H314"/>
    <mergeCell ref="I313:I314"/>
    <mergeCell ref="D314:E314"/>
    <mergeCell ref="D289:E289"/>
    <mergeCell ref="F289:F290"/>
    <mergeCell ref="H289:H290"/>
    <mergeCell ref="D290:E290"/>
    <mergeCell ref="J289:J290"/>
    <mergeCell ref="D267:E267"/>
    <mergeCell ref="F267:F268"/>
    <mergeCell ref="H267:H268"/>
    <mergeCell ref="I267:I268"/>
    <mergeCell ref="D268:E268"/>
    <mergeCell ref="D278:E278"/>
    <mergeCell ref="F278:F279"/>
    <mergeCell ref="H278:H279"/>
    <mergeCell ref="I278:I279"/>
    <mergeCell ref="D279:E279"/>
    <mergeCell ref="C249:K249"/>
    <mergeCell ref="D257:E257"/>
    <mergeCell ref="F257:F258"/>
    <mergeCell ref="H257:H258"/>
    <mergeCell ref="I257:I258"/>
    <mergeCell ref="D258:E258"/>
    <mergeCell ref="D232:E232"/>
    <mergeCell ref="F232:F233"/>
    <mergeCell ref="H232:H233"/>
    <mergeCell ref="I232:I233"/>
    <mergeCell ref="D233:E233"/>
    <mergeCell ref="D242:E242"/>
    <mergeCell ref="F242:F243"/>
    <mergeCell ref="H242:H243"/>
    <mergeCell ref="I242:I243"/>
    <mergeCell ref="D243:E243"/>
    <mergeCell ref="D208:E208"/>
    <mergeCell ref="F208:F209"/>
    <mergeCell ref="H208:H209"/>
    <mergeCell ref="I208:I209"/>
    <mergeCell ref="D209:E209"/>
    <mergeCell ref="D221:E221"/>
    <mergeCell ref="F221:F222"/>
    <mergeCell ref="H221:H222"/>
    <mergeCell ref="I221:I222"/>
    <mergeCell ref="D222:E222"/>
    <mergeCell ref="D185:E185"/>
    <mergeCell ref="F185:F186"/>
    <mergeCell ref="H185:H186"/>
    <mergeCell ref="I185:I186"/>
    <mergeCell ref="D186:E186"/>
    <mergeCell ref="D197:E197"/>
    <mergeCell ref="F197:F198"/>
    <mergeCell ref="H197:H198"/>
    <mergeCell ref="I197:I198"/>
    <mergeCell ref="D198:E198"/>
    <mergeCell ref="D158:E158"/>
    <mergeCell ref="F158:F159"/>
    <mergeCell ref="H158:H159"/>
    <mergeCell ref="I158:I159"/>
    <mergeCell ref="D159:E159"/>
    <mergeCell ref="D170:E170"/>
    <mergeCell ref="F170:F171"/>
    <mergeCell ref="H170:H171"/>
    <mergeCell ref="I170:I171"/>
    <mergeCell ref="D171:E171"/>
    <mergeCell ref="C148:K148"/>
    <mergeCell ref="D116:E116"/>
    <mergeCell ref="F116:F117"/>
    <mergeCell ref="H116:H117"/>
    <mergeCell ref="I116:I117"/>
    <mergeCell ref="D117:E117"/>
    <mergeCell ref="D126:E126"/>
    <mergeCell ref="F126:F127"/>
    <mergeCell ref="H126:H127"/>
    <mergeCell ref="I126:I127"/>
    <mergeCell ref="D127:E127"/>
    <mergeCell ref="D104:E104"/>
    <mergeCell ref="F104:F105"/>
    <mergeCell ref="H104:H105"/>
    <mergeCell ref="I104:I105"/>
    <mergeCell ref="D105:E105"/>
    <mergeCell ref="D138:E138"/>
    <mergeCell ref="F138:F139"/>
    <mergeCell ref="H138:H139"/>
    <mergeCell ref="I138:I139"/>
    <mergeCell ref="D139:E139"/>
    <mergeCell ref="G13:H13"/>
    <mergeCell ref="I12:I13"/>
    <mergeCell ref="J12:J13"/>
    <mergeCell ref="F12:F13"/>
    <mergeCell ref="D93:E93"/>
    <mergeCell ref="F93:F94"/>
    <mergeCell ref="H93:H94"/>
    <mergeCell ref="I93:I94"/>
    <mergeCell ref="D94:E94"/>
    <mergeCell ref="C72:K72"/>
    <mergeCell ref="D81:E81"/>
    <mergeCell ref="D82:E82"/>
    <mergeCell ref="F81:F82"/>
    <mergeCell ref="H81:H82"/>
    <mergeCell ref="I81:I82"/>
    <mergeCell ref="K49:K50"/>
    <mergeCell ref="D62:E62"/>
    <mergeCell ref="D63:E63"/>
    <mergeCell ref="F62:F63"/>
    <mergeCell ref="G62:G63"/>
    <mergeCell ref="C3:K3"/>
    <mergeCell ref="D50:F50"/>
    <mergeCell ref="D49:F49"/>
    <mergeCell ref="G49:G50"/>
    <mergeCell ref="H49:I49"/>
    <mergeCell ref="H50:I50"/>
    <mergeCell ref="J49:J50"/>
    <mergeCell ref="D34:E34"/>
    <mergeCell ref="F34:F35"/>
    <mergeCell ref="G34:H34"/>
    <mergeCell ref="I34:I35"/>
    <mergeCell ref="J34:J35"/>
    <mergeCell ref="D35:E35"/>
    <mergeCell ref="G35:H35"/>
    <mergeCell ref="D23:E23"/>
    <mergeCell ref="F23:F24"/>
    <mergeCell ref="G23:H23"/>
    <mergeCell ref="I23:I24"/>
    <mergeCell ref="J23:J24"/>
    <mergeCell ref="D24:E24"/>
    <mergeCell ref="G24:H24"/>
    <mergeCell ref="D12:E12"/>
    <mergeCell ref="D13:E13"/>
    <mergeCell ref="G12:H12"/>
  </mergeCells>
  <pageMargins left="0.7" right="0.7" top="0.75" bottom="0.75" header="0.3" footer="0.3"/>
  <pageSetup scale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O343"/>
  <sheetViews>
    <sheetView showGridLines="0" zoomScaleNormal="100" zoomScaleSheetLayoutView="100" workbookViewId="0"/>
  </sheetViews>
  <sheetFormatPr baseColWidth="10" defaultRowHeight="15"/>
  <cols>
    <col min="1" max="1" width="5.85546875" customWidth="1"/>
    <col min="2" max="2" width="3.5703125" customWidth="1"/>
    <col min="3" max="3" width="4.28515625" customWidth="1"/>
    <col min="4" max="4" width="13.28515625" customWidth="1"/>
    <col min="5" max="5" width="17.85546875" customWidth="1"/>
    <col min="6" max="6" width="5.7109375" customWidth="1"/>
    <col min="7" max="7" width="15.140625" customWidth="1"/>
    <col min="8" max="8" width="6.5703125" customWidth="1"/>
    <col min="9" max="9" width="14.28515625" customWidth="1"/>
    <col min="10" max="10" width="12.5703125" customWidth="1"/>
    <col min="12" max="12" width="3.7109375" customWidth="1"/>
  </cols>
  <sheetData>
    <row r="3" spans="3:15" ht="18.75">
      <c r="C3" s="152" t="s">
        <v>31</v>
      </c>
      <c r="D3" s="152"/>
      <c r="E3" s="152"/>
      <c r="F3" s="152"/>
      <c r="G3" s="152"/>
      <c r="H3" s="152"/>
      <c r="I3" s="152"/>
      <c r="J3" s="152"/>
      <c r="K3" s="152"/>
    </row>
    <row r="4" spans="3:15" ht="6.75" customHeight="1" thickBot="1">
      <c r="C4" s="56"/>
      <c r="D4" s="56"/>
      <c r="E4" s="56"/>
      <c r="F4" s="56"/>
      <c r="G4" s="56"/>
      <c r="H4" s="56"/>
      <c r="I4" s="56"/>
      <c r="J4" s="56"/>
      <c r="K4" s="56"/>
    </row>
    <row r="5" spans="3:15" ht="18.75" customHeight="1" thickTop="1">
      <c r="C5" s="9"/>
      <c r="D5" t="s">
        <v>32</v>
      </c>
    </row>
    <row r="6" spans="3:15">
      <c r="D6" t="s">
        <v>33</v>
      </c>
    </row>
    <row r="8" spans="3:15">
      <c r="C8" s="27">
        <v>1</v>
      </c>
      <c r="D8" s="25" t="s">
        <v>34</v>
      </c>
      <c r="E8" s="26"/>
    </row>
    <row r="9" spans="3:15">
      <c r="D9" t="s">
        <v>35</v>
      </c>
    </row>
    <row r="10" spans="3:15">
      <c r="D10" t="s">
        <v>36</v>
      </c>
      <c r="N10" t="s">
        <v>253</v>
      </c>
    </row>
    <row r="11" spans="3:15">
      <c r="N11">
        <f>'Estados Financieros Comparativo'!D100</f>
        <v>0</v>
      </c>
      <c r="O11" s="22" t="e">
        <f>N11/N12</f>
        <v>#DIV/0!</v>
      </c>
    </row>
    <row r="12" spans="3:15" ht="15.75" thickBot="1">
      <c r="D12" s="137" t="s">
        <v>37</v>
      </c>
      <c r="E12" s="137"/>
      <c r="F12" s="138" t="s">
        <v>39</v>
      </c>
      <c r="G12" s="141">
        <f>'Estados Financieros Comparativo'!E29</f>
        <v>0</v>
      </c>
      <c r="H12" s="141"/>
      <c r="I12" s="138" t="s">
        <v>39</v>
      </c>
      <c r="J12" s="142" t="e">
        <f>G12/G13</f>
        <v>#DIV/0!</v>
      </c>
      <c r="N12">
        <f>'Estados Financieros Comparativo'!D78</f>
        <v>0</v>
      </c>
    </row>
    <row r="13" spans="3:15">
      <c r="D13" s="136" t="s">
        <v>38</v>
      </c>
      <c r="E13" s="136"/>
      <c r="F13" s="138"/>
      <c r="G13" s="143">
        <f>'Estados Financieros Comparativo'!E69</f>
        <v>0</v>
      </c>
      <c r="H13" s="143"/>
      <c r="I13" s="138"/>
      <c r="J13" s="142"/>
    </row>
    <row r="14" spans="3:15">
      <c r="N14" t="s">
        <v>254</v>
      </c>
    </row>
    <row r="15" spans="3:15">
      <c r="D15" s="1" t="s">
        <v>40</v>
      </c>
      <c r="N15" s="4">
        <f>'Estados Financieros Comparativo'!K21-'Estados Financieros Comparativo'!K20</f>
        <v>22386</v>
      </c>
      <c r="O15" s="21" t="e">
        <f>N15/N16</f>
        <v>#DIV/0!</v>
      </c>
    </row>
    <row r="16" spans="3:15">
      <c r="D16" t="s">
        <v>260</v>
      </c>
      <c r="N16">
        <f>'Estados Financieros Comparativo'!D49</f>
        <v>0</v>
      </c>
    </row>
    <row r="17" spans="3:15">
      <c r="D17" t="s">
        <v>42</v>
      </c>
    </row>
    <row r="18" spans="3:15">
      <c r="N18" t="s">
        <v>255</v>
      </c>
    </row>
    <row r="19" spans="3:15">
      <c r="C19" s="27">
        <v>2</v>
      </c>
      <c r="D19" s="25" t="s">
        <v>43</v>
      </c>
      <c r="E19" s="26"/>
      <c r="N19">
        <f>'Estados Financieros Comparativo'!D100</f>
        <v>0</v>
      </c>
      <c r="O19" s="2" t="e">
        <f>N19/N20</f>
        <v>#DIV/0!</v>
      </c>
    </row>
    <row r="20" spans="3:15">
      <c r="D20" t="s">
        <v>44</v>
      </c>
      <c r="N20">
        <f>'Estados Financieros Comparativo'!D49</f>
        <v>0</v>
      </c>
    </row>
    <row r="21" spans="3:15">
      <c r="D21" s="1" t="s">
        <v>45</v>
      </c>
    </row>
    <row r="22" spans="3:15">
      <c r="N22" t="s">
        <v>252</v>
      </c>
    </row>
    <row r="23" spans="3:15" ht="15.75" thickBot="1">
      <c r="D23" s="137" t="s">
        <v>46</v>
      </c>
      <c r="E23" s="137"/>
      <c r="F23" s="138" t="s">
        <v>39</v>
      </c>
      <c r="G23" s="141">
        <f>'Estados Financieros Comparativo'!E29-'Estados Financieros Comparativo'!E15</f>
        <v>0</v>
      </c>
      <c r="H23" s="141"/>
      <c r="I23" s="138" t="s">
        <v>39</v>
      </c>
      <c r="J23" s="142" t="e">
        <f>G23/G24</f>
        <v>#DIV/0!</v>
      </c>
      <c r="N23">
        <f>'Estados Financieros Comparativo'!K24</f>
        <v>7140</v>
      </c>
      <c r="O23" s="2" t="e">
        <f>N23/N24</f>
        <v>#DIV/0!</v>
      </c>
    </row>
    <row r="24" spans="3:15">
      <c r="D24" s="136" t="s">
        <v>38</v>
      </c>
      <c r="E24" s="136"/>
      <c r="F24" s="138"/>
      <c r="G24" s="143">
        <f>'Estados Financieros Comparativo'!E69</f>
        <v>0</v>
      </c>
      <c r="H24" s="143"/>
      <c r="I24" s="138"/>
      <c r="J24" s="142"/>
      <c r="N24">
        <f>'Estados Financieros Comparativo'!D96</f>
        <v>0</v>
      </c>
    </row>
    <row r="26" spans="3:15">
      <c r="D26" s="1" t="s">
        <v>40</v>
      </c>
      <c r="N26" t="s">
        <v>246</v>
      </c>
    </row>
    <row r="27" spans="3:15">
      <c r="D27" t="s">
        <v>47</v>
      </c>
      <c r="N27">
        <f>'Estados Financieros Comparativo'!K24</f>
        <v>7140</v>
      </c>
      <c r="O27" s="2" t="e">
        <f>N27/N28</f>
        <v>#DIV/0!</v>
      </c>
    </row>
    <row r="28" spans="3:15">
      <c r="D28" s="1" t="s">
        <v>48</v>
      </c>
      <c r="N28">
        <f>'Estados Financieros Comparativo'!D96</f>
        <v>0</v>
      </c>
    </row>
    <row r="30" spans="3:15">
      <c r="C30" s="27">
        <v>3</v>
      </c>
      <c r="D30" s="25" t="s">
        <v>49</v>
      </c>
      <c r="E30" s="26"/>
    </row>
    <row r="31" spans="3:15">
      <c r="D31" t="s">
        <v>50</v>
      </c>
    </row>
    <row r="32" spans="3:15">
      <c r="D32" s="1" t="s">
        <v>51</v>
      </c>
    </row>
    <row r="34" spans="3:10" ht="15.75" thickBot="1">
      <c r="D34" s="137" t="s">
        <v>52</v>
      </c>
      <c r="E34" s="137"/>
      <c r="F34" s="138" t="s">
        <v>39</v>
      </c>
      <c r="G34" s="141">
        <f>'Estados Financieros Comparativo'!E12</f>
        <v>0</v>
      </c>
      <c r="H34" s="141"/>
      <c r="I34" s="138" t="s">
        <v>39</v>
      </c>
      <c r="J34" s="142" t="e">
        <f>G34/G35</f>
        <v>#DIV/0!</v>
      </c>
    </row>
    <row r="35" spans="3:10">
      <c r="D35" s="136" t="s">
        <v>38</v>
      </c>
      <c r="E35" s="136"/>
      <c r="F35" s="138"/>
      <c r="G35" s="143">
        <f>'Estados Financieros Comparativo'!E69</f>
        <v>0</v>
      </c>
      <c r="H35" s="143"/>
      <c r="I35" s="138"/>
      <c r="J35" s="142"/>
    </row>
    <row r="37" spans="3:10">
      <c r="D37" s="1" t="s">
        <v>40</v>
      </c>
    </row>
    <row r="38" spans="3:10">
      <c r="D38" t="s">
        <v>53</v>
      </c>
    </row>
    <row r="39" spans="3:10">
      <c r="D39" t="s">
        <v>259</v>
      </c>
    </row>
    <row r="41" spans="3:10">
      <c r="C41" s="27">
        <v>4</v>
      </c>
      <c r="D41" s="25" t="s">
        <v>55</v>
      </c>
      <c r="E41" s="26"/>
    </row>
    <row r="42" spans="3:10">
      <c r="D42" t="s">
        <v>56</v>
      </c>
    </row>
    <row r="43" spans="3:10">
      <c r="D43" t="s">
        <v>57</v>
      </c>
    </row>
    <row r="44" spans="3:10">
      <c r="D44" t="s">
        <v>58</v>
      </c>
    </row>
    <row r="45" spans="3:10">
      <c r="D45" t="s">
        <v>61</v>
      </c>
    </row>
    <row r="49" spans="3:13" ht="15.75" thickBot="1">
      <c r="D49" s="137" t="s">
        <v>60</v>
      </c>
      <c r="E49" s="137"/>
      <c r="F49" s="137"/>
      <c r="G49" s="138" t="s">
        <v>39</v>
      </c>
      <c r="H49" s="139">
        <f>'Estados Financieros Comparativo'!E12+'Estados Financieros Comparativo'!E13+'Estados Financieros Comparativo'!E14</f>
        <v>0</v>
      </c>
      <c r="I49" s="139"/>
      <c r="J49" s="138" t="s">
        <v>39</v>
      </c>
      <c r="K49" s="146">
        <f>H49/H50</f>
        <v>0</v>
      </c>
    </row>
    <row r="50" spans="3:13">
      <c r="D50" s="136" t="s">
        <v>59</v>
      </c>
      <c r="E50" s="136"/>
      <c r="F50" s="136"/>
      <c r="G50" s="138"/>
      <c r="H50" s="140">
        <f>'Estados Financieros Comparativo'!L13/360</f>
        <v>74.11666666666666</v>
      </c>
      <c r="I50" s="140"/>
      <c r="J50" s="138"/>
      <c r="K50" s="146"/>
      <c r="M50" s="23"/>
    </row>
    <row r="51" spans="3:13">
      <c r="K51" s="6" t="s">
        <v>62</v>
      </c>
    </row>
    <row r="53" spans="3:13">
      <c r="D53" s="1" t="s">
        <v>40</v>
      </c>
    </row>
    <row r="54" spans="3:13">
      <c r="D54" t="s">
        <v>258</v>
      </c>
    </row>
    <row r="55" spans="3:13">
      <c r="D55" t="s">
        <v>64</v>
      </c>
    </row>
    <row r="57" spans="3:13">
      <c r="C57" s="27">
        <v>5</v>
      </c>
      <c r="D57" s="25" t="s">
        <v>65</v>
      </c>
      <c r="E57" s="26"/>
    </row>
    <row r="58" spans="3:13">
      <c r="D58" t="s">
        <v>66</v>
      </c>
    </row>
    <row r="59" spans="3:13">
      <c r="D59" t="s">
        <v>67</v>
      </c>
    </row>
    <row r="60" spans="3:13">
      <c r="D60" t="s">
        <v>68</v>
      </c>
    </row>
    <row r="62" spans="3:13" ht="15.75" thickBot="1">
      <c r="D62" s="137" t="s">
        <v>37</v>
      </c>
      <c r="E62" s="137"/>
      <c r="F62" s="138" t="s">
        <v>39</v>
      </c>
      <c r="G62" s="147">
        <f>'Estados Financieros Comparativo'!E29-'Estados Financieros Comparativo'!E69</f>
        <v>0</v>
      </c>
    </row>
    <row r="63" spans="3:13">
      <c r="D63" s="136" t="s">
        <v>38</v>
      </c>
      <c r="E63" s="136"/>
      <c r="F63" s="138"/>
      <c r="G63" s="147"/>
    </row>
    <row r="65" spans="3:11">
      <c r="D65" s="1" t="s">
        <v>40</v>
      </c>
    </row>
    <row r="66" spans="3:11">
      <c r="D66" t="s">
        <v>257</v>
      </c>
    </row>
    <row r="67" spans="3:11">
      <c r="D67" t="s">
        <v>70</v>
      </c>
    </row>
    <row r="68" spans="3:11">
      <c r="D68" t="s">
        <v>71</v>
      </c>
    </row>
    <row r="69" spans="3:11">
      <c r="D69" t="s">
        <v>261</v>
      </c>
    </row>
    <row r="72" spans="3:11" ht="18.75">
      <c r="C72" s="152" t="s">
        <v>73</v>
      </c>
      <c r="D72" s="152"/>
      <c r="E72" s="152"/>
      <c r="F72" s="152"/>
      <c r="G72" s="152"/>
      <c r="H72" s="152"/>
      <c r="I72" s="152"/>
      <c r="J72" s="152"/>
      <c r="K72" s="152"/>
    </row>
    <row r="73" spans="3:11" s="24" customFormat="1" ht="9.75" customHeight="1" thickBot="1">
      <c r="C73" s="56"/>
      <c r="D73" s="56"/>
      <c r="E73" s="56"/>
      <c r="F73" s="56"/>
      <c r="G73" s="56"/>
      <c r="H73" s="56"/>
      <c r="I73" s="56"/>
      <c r="J73" s="56"/>
      <c r="K73" s="56"/>
    </row>
    <row r="74" spans="3:11" ht="18" customHeight="1" thickTop="1">
      <c r="D74" t="s">
        <v>74</v>
      </c>
    </row>
    <row r="75" spans="3:11">
      <c r="D75" t="s">
        <v>33</v>
      </c>
    </row>
    <row r="77" spans="3:11">
      <c r="C77" s="27">
        <v>1</v>
      </c>
      <c r="D77" s="28" t="s">
        <v>75</v>
      </c>
      <c r="E77" s="29"/>
      <c r="F77" s="29"/>
    </row>
    <row r="78" spans="3:11">
      <c r="D78" t="s">
        <v>76</v>
      </c>
    </row>
    <row r="79" spans="3:11">
      <c r="D79" t="s">
        <v>77</v>
      </c>
    </row>
    <row r="81" spans="3:9" ht="15.75" thickBot="1">
      <c r="D81" s="137" t="s">
        <v>38</v>
      </c>
      <c r="E81" s="137"/>
      <c r="F81" s="138" t="s">
        <v>39</v>
      </c>
      <c r="G81" s="31">
        <f>'Estados Financieros Comparativo'!E69</f>
        <v>0</v>
      </c>
      <c r="H81" s="138" t="s">
        <v>39</v>
      </c>
      <c r="I81" s="145" t="e">
        <f>G81/G82</f>
        <v>#DIV/0!</v>
      </c>
    </row>
    <row r="82" spans="3:9">
      <c r="D82" s="136" t="s">
        <v>78</v>
      </c>
      <c r="E82" s="136"/>
      <c r="F82" s="138"/>
      <c r="G82" s="4">
        <f>'Estados Financieros Comparativo'!E100</f>
        <v>0</v>
      </c>
      <c r="H82" s="138"/>
      <c r="I82" s="145"/>
    </row>
    <row r="84" spans="3:9">
      <c r="D84" s="1" t="s">
        <v>40</v>
      </c>
    </row>
    <row r="85" spans="3:9">
      <c r="D85" t="s">
        <v>256</v>
      </c>
    </row>
    <row r="86" spans="3:9">
      <c r="D86" t="s">
        <v>80</v>
      </c>
    </row>
    <row r="87" spans="3:9">
      <c r="D87" t="s">
        <v>81</v>
      </c>
    </row>
    <row r="89" spans="3:9">
      <c r="C89" s="27">
        <v>2</v>
      </c>
      <c r="D89" s="28" t="s">
        <v>82</v>
      </c>
      <c r="E89" s="29"/>
      <c r="F89" s="29"/>
    </row>
    <row r="90" spans="3:9">
      <c r="D90" t="s">
        <v>83</v>
      </c>
    </row>
    <row r="91" spans="3:9">
      <c r="D91" t="s">
        <v>84</v>
      </c>
    </row>
    <row r="93" spans="3:9" ht="15.75" thickBot="1">
      <c r="D93" s="137" t="s">
        <v>85</v>
      </c>
      <c r="E93" s="137"/>
      <c r="F93" s="138" t="s">
        <v>39</v>
      </c>
      <c r="G93" s="31">
        <f>'Estados Financieros Comparativo'!E88</f>
        <v>0</v>
      </c>
      <c r="H93" s="138" t="s">
        <v>39</v>
      </c>
      <c r="I93" s="144" t="e">
        <f>G93/G94</f>
        <v>#DIV/0!</v>
      </c>
    </row>
    <row r="94" spans="3:9">
      <c r="D94" s="136" t="s">
        <v>78</v>
      </c>
      <c r="E94" s="136"/>
      <c r="F94" s="138"/>
      <c r="G94" s="4">
        <f>'Estados Financieros Comparativo'!E100</f>
        <v>0</v>
      </c>
      <c r="H94" s="138"/>
      <c r="I94" s="144"/>
    </row>
    <row r="96" spans="3:9">
      <c r="D96" s="1" t="s">
        <v>40</v>
      </c>
    </row>
    <row r="97" spans="3:9">
      <c r="D97" t="s">
        <v>262</v>
      </c>
    </row>
    <row r="98" spans="3:9">
      <c r="D98" t="s">
        <v>87</v>
      </c>
    </row>
    <row r="100" spans="3:9">
      <c r="C100" s="27">
        <v>3</v>
      </c>
      <c r="D100" s="28" t="s">
        <v>88</v>
      </c>
      <c r="E100" s="26"/>
      <c r="F100" s="26"/>
    </row>
    <row r="101" spans="3:9">
      <c r="D101" t="s">
        <v>91</v>
      </c>
    </row>
    <row r="102" spans="3:9">
      <c r="D102" s="1" t="s">
        <v>92</v>
      </c>
    </row>
    <row r="104" spans="3:9" ht="15.75" thickBot="1">
      <c r="D104" s="137" t="s">
        <v>93</v>
      </c>
      <c r="E104" s="137"/>
      <c r="F104" s="138" t="s">
        <v>39</v>
      </c>
      <c r="G104" s="31">
        <f>'Estados Financieros Comparativo'!E69+'Estados Financieros Comparativo'!E88</f>
        <v>0</v>
      </c>
      <c r="H104" s="138" t="s">
        <v>39</v>
      </c>
      <c r="I104" s="148" t="e">
        <f>G104/G105</f>
        <v>#DIV/0!</v>
      </c>
    </row>
    <row r="105" spans="3:9">
      <c r="D105" s="136" t="s">
        <v>78</v>
      </c>
      <c r="E105" s="136"/>
      <c r="F105" s="138"/>
      <c r="G105" s="4">
        <f>'Estados Financieros Comparativo'!E100</f>
        <v>0</v>
      </c>
      <c r="H105" s="138"/>
      <c r="I105" s="148"/>
    </row>
    <row r="107" spans="3:9">
      <c r="D107" s="1" t="s">
        <v>40</v>
      </c>
    </row>
    <row r="108" spans="3:9">
      <c r="D108" t="s">
        <v>263</v>
      </c>
    </row>
    <row r="109" spans="3:9">
      <c r="D109" t="s">
        <v>95</v>
      </c>
    </row>
    <row r="110" spans="3:9">
      <c r="D110" t="s">
        <v>96</v>
      </c>
    </row>
    <row r="112" spans="3:9">
      <c r="C112" s="27">
        <v>4</v>
      </c>
      <c r="D112" s="28" t="s">
        <v>97</v>
      </c>
      <c r="E112" s="26"/>
      <c r="F112" s="26"/>
    </row>
    <row r="113" spans="3:9">
      <c r="D113" t="s">
        <v>98</v>
      </c>
    </row>
    <row r="114" spans="3:9">
      <c r="D114" t="s">
        <v>99</v>
      </c>
    </row>
    <row r="116" spans="3:9" ht="15.75" thickBot="1">
      <c r="D116" s="137" t="s">
        <v>85</v>
      </c>
      <c r="E116" s="137"/>
      <c r="F116" s="138" t="s">
        <v>39</v>
      </c>
      <c r="G116" s="31">
        <f>'Estados Financieros Comparativo'!E88</f>
        <v>0</v>
      </c>
      <c r="H116" s="138" t="s">
        <v>39</v>
      </c>
      <c r="I116" s="145" t="e">
        <f>G116/G117</f>
        <v>#DIV/0!</v>
      </c>
    </row>
    <row r="117" spans="3:9">
      <c r="D117" s="136" t="s">
        <v>100</v>
      </c>
      <c r="E117" s="136"/>
      <c r="F117" s="138"/>
      <c r="G117" s="4">
        <f>'Estados Financieros Comparativo'!E46+'Estados Financieros Comparativo'!E47</f>
        <v>0</v>
      </c>
      <c r="H117" s="138"/>
      <c r="I117" s="145"/>
    </row>
    <row r="119" spans="3:9">
      <c r="D119" s="1" t="s">
        <v>40</v>
      </c>
    </row>
    <row r="120" spans="3:9">
      <c r="D120" t="s">
        <v>264</v>
      </c>
    </row>
    <row r="121" spans="3:9">
      <c r="D121" t="s">
        <v>101</v>
      </c>
    </row>
    <row r="123" spans="3:9">
      <c r="C123" s="27">
        <v>5</v>
      </c>
      <c r="D123" s="28" t="s">
        <v>102</v>
      </c>
      <c r="E123" s="26"/>
      <c r="F123" s="26"/>
    </row>
    <row r="124" spans="3:9">
      <c r="D124" t="s">
        <v>103</v>
      </c>
    </row>
    <row r="126" spans="3:9" ht="15.75" thickBot="1">
      <c r="D126" s="137" t="s">
        <v>93</v>
      </c>
      <c r="E126" s="137"/>
      <c r="F126" s="138" t="s">
        <v>39</v>
      </c>
      <c r="G126" s="31">
        <f>'Estados Financieros Comparativo'!E69+'Estados Financieros Comparativo'!E88</f>
        <v>0</v>
      </c>
      <c r="H126" s="138" t="s">
        <v>39</v>
      </c>
      <c r="I126" s="145" t="e">
        <f>G126/G127</f>
        <v>#DIV/0!</v>
      </c>
    </row>
    <row r="127" spans="3:9">
      <c r="D127" s="136" t="s">
        <v>104</v>
      </c>
      <c r="E127" s="136"/>
      <c r="F127" s="138"/>
      <c r="G127" s="4">
        <f>'Estados Financieros Comparativo'!E49</f>
        <v>0</v>
      </c>
      <c r="H127" s="138"/>
      <c r="I127" s="145"/>
    </row>
    <row r="129" spans="3:9">
      <c r="D129" s="1" t="s">
        <v>40</v>
      </c>
    </row>
    <row r="130" spans="3:9">
      <c r="D130" t="s">
        <v>265</v>
      </c>
    </row>
    <row r="131" spans="3:9">
      <c r="D131" t="s">
        <v>107</v>
      </c>
    </row>
    <row r="132" spans="3:9">
      <c r="D132" s="1" t="s">
        <v>108</v>
      </c>
    </row>
    <row r="134" spans="3:9">
      <c r="C134" s="27">
        <v>6</v>
      </c>
      <c r="D134" s="28" t="s">
        <v>109</v>
      </c>
      <c r="E134" s="26"/>
      <c r="F134" s="26"/>
    </row>
    <row r="135" spans="3:9">
      <c r="D135" t="s">
        <v>110</v>
      </c>
    </row>
    <row r="136" spans="3:9">
      <c r="D136" s="1" t="s">
        <v>111</v>
      </c>
    </row>
    <row r="138" spans="3:9" ht="15.75" thickBot="1">
      <c r="D138" s="137" t="s">
        <v>100</v>
      </c>
      <c r="E138" s="137"/>
      <c r="F138" s="138" t="s">
        <v>39</v>
      </c>
      <c r="G138" s="31">
        <f>'Estados Financieros Comparativo'!E46+'Estados Financieros Comparativo'!E47</f>
        <v>0</v>
      </c>
      <c r="H138" s="138" t="s">
        <v>39</v>
      </c>
      <c r="I138" s="145" t="e">
        <f>G138/G139</f>
        <v>#DIV/0!</v>
      </c>
    </row>
    <row r="139" spans="3:9">
      <c r="D139" s="136" t="s">
        <v>78</v>
      </c>
      <c r="E139" s="136"/>
      <c r="F139" s="138"/>
      <c r="G139" s="4">
        <f>'Estados Financieros Comparativo'!E100</f>
        <v>0</v>
      </c>
      <c r="H139" s="138"/>
      <c r="I139" s="145"/>
    </row>
    <row r="141" spans="3:9">
      <c r="D141" s="1" t="s">
        <v>40</v>
      </c>
    </row>
    <row r="142" spans="3:9">
      <c r="D142" t="s">
        <v>112</v>
      </c>
    </row>
    <row r="143" spans="3:9">
      <c r="D143" s="1" t="s">
        <v>113</v>
      </c>
    </row>
    <row r="144" spans="3:9">
      <c r="D144" s="1" t="s">
        <v>114</v>
      </c>
    </row>
    <row r="145" spans="3:12">
      <c r="D145" s="1" t="s">
        <v>115</v>
      </c>
    </row>
    <row r="146" spans="3:12">
      <c r="D146" s="1" t="s">
        <v>116</v>
      </c>
    </row>
    <row r="148" spans="3:12" ht="18.75">
      <c r="C148" s="152" t="s">
        <v>118</v>
      </c>
      <c r="D148" s="152"/>
      <c r="E148" s="152"/>
      <c r="F148" s="152"/>
      <c r="G148" s="152"/>
      <c r="H148" s="152"/>
      <c r="I148" s="152"/>
      <c r="J148" s="152"/>
      <c r="K148" s="152"/>
    </row>
    <row r="149" spans="3:12" ht="9.75" customHeight="1" thickBot="1">
      <c r="C149" s="56"/>
      <c r="D149" s="56"/>
      <c r="E149" s="56"/>
      <c r="F149" s="56"/>
      <c r="G149" s="56"/>
      <c r="H149" s="56"/>
      <c r="I149" s="56"/>
      <c r="J149" s="56"/>
      <c r="K149" s="56"/>
      <c r="L149" s="24"/>
    </row>
    <row r="150" spans="3:12" ht="15.75" thickTop="1">
      <c r="D150" s="32" t="s">
        <v>117</v>
      </c>
    </row>
    <row r="151" spans="3:12">
      <c r="D151" t="s">
        <v>33</v>
      </c>
    </row>
    <row r="153" spans="3:12">
      <c r="C153" s="27">
        <v>1</v>
      </c>
      <c r="D153" s="28" t="s">
        <v>119</v>
      </c>
      <c r="E153" s="26"/>
      <c r="F153" s="26"/>
    </row>
    <row r="154" spans="3:12">
      <c r="D154" t="s">
        <v>120</v>
      </c>
    </row>
    <row r="155" spans="3:12">
      <c r="D155" s="1" t="s">
        <v>121</v>
      </c>
    </row>
    <row r="156" spans="3:12">
      <c r="D156" t="s">
        <v>122</v>
      </c>
    </row>
    <row r="157" spans="3:12">
      <c r="D157" t="s">
        <v>123</v>
      </c>
    </row>
    <row r="159" spans="3:12" ht="15.75" thickBot="1">
      <c r="D159" s="137" t="s">
        <v>124</v>
      </c>
      <c r="E159" s="137"/>
      <c r="F159" s="138" t="s">
        <v>39</v>
      </c>
      <c r="G159" s="31">
        <v>38540</v>
      </c>
      <c r="H159" s="138" t="s">
        <v>39</v>
      </c>
      <c r="I159" s="149">
        <f>G159/G160</f>
        <v>11.307026551268887</v>
      </c>
    </row>
    <row r="160" spans="3:12">
      <c r="D160" s="136" t="s">
        <v>125</v>
      </c>
      <c r="E160" s="136"/>
      <c r="F160" s="138"/>
      <c r="G160" s="4">
        <f>('Estados Financieros Comparativo'!E14+6817)/2</f>
        <v>3408.5</v>
      </c>
      <c r="H160" s="138"/>
      <c r="I160" s="149"/>
    </row>
    <row r="162" spans="3:9">
      <c r="D162" s="1" t="s">
        <v>40</v>
      </c>
    </row>
    <row r="163" spans="3:9">
      <c r="D163" t="s">
        <v>274</v>
      </c>
    </row>
    <row r="164" spans="3:9">
      <c r="D164" s="1" t="s">
        <v>127</v>
      </c>
    </row>
    <row r="165" spans="3:9">
      <c r="D165" s="1" t="s">
        <v>128</v>
      </c>
    </row>
    <row r="167" spans="3:9">
      <c r="C167" s="27">
        <v>2</v>
      </c>
      <c r="D167" s="28" t="s">
        <v>129</v>
      </c>
      <c r="E167" s="26"/>
      <c r="F167" s="26"/>
    </row>
    <row r="168" spans="3:9">
      <c r="D168" t="s">
        <v>130</v>
      </c>
    </row>
    <row r="169" spans="3:9">
      <c r="D169" t="s">
        <v>131</v>
      </c>
    </row>
    <row r="171" spans="3:9" ht="15.75" thickBot="1">
      <c r="D171" s="137">
        <v>360</v>
      </c>
      <c r="E171" s="137"/>
      <c r="F171" s="138" t="s">
        <v>39</v>
      </c>
      <c r="G171" s="31">
        <v>360</v>
      </c>
      <c r="H171" s="138" t="s">
        <v>39</v>
      </c>
      <c r="I171" s="147">
        <f>G171/G172</f>
        <v>31.838609237156199</v>
      </c>
    </row>
    <row r="172" spans="3:9">
      <c r="D172" s="136" t="s">
        <v>119</v>
      </c>
      <c r="E172" s="136"/>
      <c r="F172" s="138"/>
      <c r="G172" s="3">
        <f>I159</f>
        <v>11.307026551268887</v>
      </c>
      <c r="H172" s="138"/>
      <c r="I172" s="147"/>
    </row>
    <row r="174" spans="3:9">
      <c r="D174" s="1" t="s">
        <v>40</v>
      </c>
    </row>
    <row r="175" spans="3:9">
      <c r="D175" t="s">
        <v>273</v>
      </c>
    </row>
    <row r="176" spans="3:9">
      <c r="D176" s="1" t="s">
        <v>133</v>
      </c>
    </row>
    <row r="178" spans="3:9">
      <c r="C178" s="27">
        <v>3</v>
      </c>
      <c r="D178" s="28" t="s">
        <v>134</v>
      </c>
      <c r="E178" s="26"/>
      <c r="F178" s="26"/>
    </row>
    <row r="179" spans="3:9">
      <c r="D179" t="s">
        <v>135</v>
      </c>
    </row>
    <row r="180" spans="3:9">
      <c r="D180" t="s">
        <v>136</v>
      </c>
    </row>
    <row r="182" spans="3:9">
      <c r="D182" t="s">
        <v>137</v>
      </c>
    </row>
    <row r="183" spans="3:9">
      <c r="D183" t="s">
        <v>138</v>
      </c>
    </row>
    <row r="184" spans="3:9">
      <c r="D184" t="s">
        <v>139</v>
      </c>
    </row>
    <row r="186" spans="3:9" ht="15.75" thickBot="1">
      <c r="D186" s="137" t="s">
        <v>140</v>
      </c>
      <c r="E186" s="137"/>
      <c r="F186" s="138" t="s">
        <v>39</v>
      </c>
      <c r="G186" s="31">
        <v>41879</v>
      </c>
      <c r="H186" s="138" t="s">
        <v>39</v>
      </c>
      <c r="I186" s="147">
        <f>G186/G187</f>
        <v>7.4783928571428575</v>
      </c>
    </row>
    <row r="187" spans="3:9">
      <c r="D187" s="136" t="s">
        <v>141</v>
      </c>
      <c r="E187" s="136"/>
      <c r="F187" s="138"/>
      <c r="G187" s="4">
        <f>('Estados Financieros Comparativo'!E67+11200)/2</f>
        <v>5600</v>
      </c>
      <c r="H187" s="138"/>
      <c r="I187" s="147"/>
    </row>
    <row r="189" spans="3:9">
      <c r="D189" s="1" t="s">
        <v>40</v>
      </c>
    </row>
    <row r="190" spans="3:9">
      <c r="D190" t="s">
        <v>272</v>
      </c>
    </row>
    <row r="191" spans="3:9">
      <c r="D191" s="1" t="s">
        <v>143</v>
      </c>
    </row>
    <row r="192" spans="3:9">
      <c r="D192" s="1" t="s">
        <v>144</v>
      </c>
    </row>
    <row r="194" spans="3:9">
      <c r="C194" s="27">
        <v>4</v>
      </c>
      <c r="D194" s="28" t="s">
        <v>145</v>
      </c>
      <c r="E194" s="26"/>
      <c r="F194" s="26"/>
    </row>
    <row r="195" spans="3:9">
      <c r="D195" t="s">
        <v>146</v>
      </c>
    </row>
    <row r="196" spans="3:9">
      <c r="D196" t="s">
        <v>147</v>
      </c>
    </row>
    <row r="198" spans="3:9" ht="15.75" thickBot="1">
      <c r="D198" s="137">
        <v>360</v>
      </c>
      <c r="E198" s="137"/>
      <c r="F198" s="138" t="s">
        <v>39</v>
      </c>
      <c r="G198" s="31">
        <f>D198</f>
        <v>360</v>
      </c>
      <c r="H198" s="138" t="s">
        <v>39</v>
      </c>
      <c r="I198" s="147">
        <f>G198/G199</f>
        <v>48.138685259915469</v>
      </c>
    </row>
    <row r="199" spans="3:9">
      <c r="D199" s="136" t="s">
        <v>134</v>
      </c>
      <c r="E199" s="136"/>
      <c r="F199" s="138"/>
      <c r="G199" s="4">
        <f>I186</f>
        <v>7.4783928571428575</v>
      </c>
      <c r="H199" s="138"/>
      <c r="I199" s="147"/>
    </row>
    <row r="201" spans="3:9">
      <c r="D201" s="1" t="s">
        <v>40</v>
      </c>
    </row>
    <row r="202" spans="3:9">
      <c r="D202" t="s">
        <v>271</v>
      </c>
    </row>
    <row r="203" spans="3:9">
      <c r="D203" s="1" t="s">
        <v>149</v>
      </c>
    </row>
    <row r="205" spans="3:9">
      <c r="C205" s="27">
        <v>5</v>
      </c>
      <c r="D205" s="28" t="s">
        <v>150</v>
      </c>
      <c r="E205" s="26"/>
      <c r="F205" s="26"/>
    </row>
    <row r="206" spans="3:9">
      <c r="D206" t="s">
        <v>151</v>
      </c>
    </row>
    <row r="207" spans="3:9">
      <c r="D207" t="s">
        <v>152</v>
      </c>
    </row>
    <row r="209" spans="3:9" ht="15.75" thickBot="1">
      <c r="D209" s="137" t="s">
        <v>153</v>
      </c>
      <c r="E209" s="137"/>
      <c r="F209" s="138" t="s">
        <v>39</v>
      </c>
      <c r="G209" s="31">
        <f>-'Estados Financieros Comparativo'!L12</f>
        <v>39238</v>
      </c>
      <c r="H209" s="138" t="s">
        <v>39</v>
      </c>
      <c r="I209" s="147">
        <f>G209/G210</f>
        <v>3.6758630380814088</v>
      </c>
    </row>
    <row r="210" spans="3:9">
      <c r="D210" s="136" t="s">
        <v>154</v>
      </c>
      <c r="E210" s="136"/>
      <c r="F210" s="138"/>
      <c r="G210" s="4">
        <f>('Estados Financieros Comparativo'!E15+21349)/2</f>
        <v>10674.5</v>
      </c>
      <c r="H210" s="138"/>
      <c r="I210" s="147"/>
    </row>
    <row r="212" spans="3:9">
      <c r="D212" s="1" t="s">
        <v>40</v>
      </c>
    </row>
    <row r="213" spans="3:9">
      <c r="D213" t="s">
        <v>270</v>
      </c>
    </row>
    <row r="214" spans="3:9">
      <c r="D214" s="1" t="s">
        <v>156</v>
      </c>
    </row>
    <row r="215" spans="3:9">
      <c r="D215" s="1" t="s">
        <v>157</v>
      </c>
    </row>
    <row r="217" spans="3:9">
      <c r="C217" s="27">
        <v>6</v>
      </c>
      <c r="D217" s="28" t="s">
        <v>158</v>
      </c>
      <c r="E217" s="26"/>
      <c r="F217" s="26"/>
    </row>
    <row r="218" spans="3:9">
      <c r="D218" t="s">
        <v>159</v>
      </c>
    </row>
    <row r="219" spans="3:9">
      <c r="D219" t="s">
        <v>160</v>
      </c>
    </row>
    <row r="220" spans="3:9">
      <c r="D220" t="s">
        <v>161</v>
      </c>
    </row>
    <row r="222" spans="3:9" ht="15.75" thickBot="1">
      <c r="D222" s="137">
        <v>360</v>
      </c>
      <c r="E222" s="137"/>
      <c r="F222" s="138" t="s">
        <v>39</v>
      </c>
      <c r="G222" s="31">
        <f>D222</f>
        <v>360</v>
      </c>
      <c r="H222" s="138" t="s">
        <v>39</v>
      </c>
      <c r="I222" s="147">
        <f>G222/G223</f>
        <v>97.936184311126979</v>
      </c>
    </row>
    <row r="223" spans="3:9">
      <c r="D223" s="136" t="s">
        <v>150</v>
      </c>
      <c r="E223" s="136"/>
      <c r="F223" s="138"/>
      <c r="G223" s="4">
        <f>I209</f>
        <v>3.6758630380814088</v>
      </c>
      <c r="H223" s="138"/>
      <c r="I223" s="147"/>
    </row>
    <row r="225" spans="3:9">
      <c r="D225" s="1" t="s">
        <v>40</v>
      </c>
    </row>
    <row r="226" spans="3:9">
      <c r="D226" t="s">
        <v>269</v>
      </c>
    </row>
    <row r="227" spans="3:9">
      <c r="D227" s="1" t="s">
        <v>163</v>
      </c>
    </row>
    <row r="229" spans="3:9">
      <c r="C229" s="27">
        <v>7</v>
      </c>
      <c r="D229" s="28" t="s">
        <v>164</v>
      </c>
      <c r="E229" s="26"/>
      <c r="F229" s="26"/>
    </row>
    <row r="230" spans="3:9">
      <c r="D230" t="s">
        <v>165</v>
      </c>
    </row>
    <row r="231" spans="3:9">
      <c r="D231" t="s">
        <v>166</v>
      </c>
    </row>
    <row r="233" spans="3:9" ht="15.75" thickBot="1">
      <c r="D233" s="137" t="s">
        <v>167</v>
      </c>
      <c r="E233" s="137"/>
      <c r="F233" s="138" t="s">
        <v>39</v>
      </c>
      <c r="G233" s="31">
        <f>'Estados Financieros Comparativo'!L11</f>
        <v>65920</v>
      </c>
      <c r="H233" s="138" t="s">
        <v>39</v>
      </c>
      <c r="I233" s="149" t="e">
        <f>G233/G234</f>
        <v>#DIV/0!</v>
      </c>
    </row>
    <row r="234" spans="3:9">
      <c r="D234" s="136" t="s">
        <v>100</v>
      </c>
      <c r="E234" s="136"/>
      <c r="F234" s="138"/>
      <c r="G234" s="4">
        <f>'Estados Financieros Comparativo'!E46+'Estados Financieros Comparativo'!E47</f>
        <v>0</v>
      </c>
      <c r="H234" s="138"/>
      <c r="I234" s="149"/>
    </row>
    <row r="236" spans="3:9">
      <c r="D236" s="1" t="s">
        <v>40</v>
      </c>
    </row>
    <row r="237" spans="3:9">
      <c r="D237" t="s">
        <v>168</v>
      </c>
    </row>
    <row r="238" spans="3:9">
      <c r="D238" s="1" t="s">
        <v>169</v>
      </c>
    </row>
    <row r="240" spans="3:9">
      <c r="C240" s="27">
        <v>8</v>
      </c>
      <c r="D240" s="28" t="s">
        <v>170</v>
      </c>
      <c r="E240" s="26"/>
      <c r="F240" s="26"/>
    </row>
    <row r="241" spans="3:11">
      <c r="D241" t="s">
        <v>171</v>
      </c>
    </row>
    <row r="243" spans="3:11" ht="15.75" thickBot="1">
      <c r="D243" s="137" t="s">
        <v>167</v>
      </c>
      <c r="E243" s="137"/>
      <c r="F243" s="138" t="s">
        <v>39</v>
      </c>
      <c r="G243" s="31">
        <f>'Estados Financieros Comparativo'!L11</f>
        <v>65920</v>
      </c>
      <c r="H243" s="138" t="s">
        <v>39</v>
      </c>
      <c r="I243" s="147" t="e">
        <f>G243/G244</f>
        <v>#DIV/0!</v>
      </c>
    </row>
    <row r="244" spans="3:11">
      <c r="D244" s="136" t="s">
        <v>104</v>
      </c>
      <c r="E244" s="136"/>
      <c r="F244" s="138"/>
      <c r="G244" s="4">
        <f>'Estados Financieros Comparativo'!E49</f>
        <v>0</v>
      </c>
      <c r="H244" s="138"/>
      <c r="I244" s="147"/>
    </row>
    <row r="246" spans="3:11">
      <c r="D246" s="1" t="s">
        <v>40</v>
      </c>
    </row>
    <row r="247" spans="3:11">
      <c r="D247" t="s">
        <v>172</v>
      </c>
    </row>
    <row r="248" spans="3:11">
      <c r="D248" s="1" t="s">
        <v>173</v>
      </c>
    </row>
    <row r="250" spans="3:11" ht="18.75">
      <c r="C250" s="152" t="s">
        <v>174</v>
      </c>
      <c r="D250" s="152"/>
      <c r="E250" s="152"/>
      <c r="F250" s="152"/>
      <c r="G250" s="152"/>
      <c r="H250" s="152"/>
      <c r="I250" s="152"/>
      <c r="J250" s="152"/>
      <c r="K250" s="152"/>
    </row>
    <row r="251" spans="3:11" ht="11.25" customHeight="1" thickBot="1">
      <c r="C251" s="56"/>
      <c r="D251" s="56"/>
      <c r="E251" s="56"/>
      <c r="F251" s="56"/>
      <c r="G251" s="56"/>
      <c r="H251" s="56"/>
      <c r="I251" s="56"/>
      <c r="J251" s="56"/>
      <c r="K251" s="56"/>
    </row>
    <row r="252" spans="3:11" ht="15.75" thickTop="1">
      <c r="D252" t="s">
        <v>175</v>
      </c>
    </row>
    <row r="253" spans="3:11">
      <c r="D253" t="s">
        <v>176</v>
      </c>
    </row>
    <row r="254" spans="3:11">
      <c r="D254" t="s">
        <v>33</v>
      </c>
    </row>
    <row r="256" spans="3:11">
      <c r="C256" s="27">
        <v>1</v>
      </c>
      <c r="D256" s="28" t="s">
        <v>177</v>
      </c>
      <c r="E256" s="26"/>
      <c r="F256" s="26"/>
    </row>
    <row r="257" spans="3:9">
      <c r="D257" t="s">
        <v>178</v>
      </c>
    </row>
    <row r="259" spans="3:9" ht="15.75" thickBot="1">
      <c r="D259" s="137" t="s">
        <v>179</v>
      </c>
      <c r="E259" s="137"/>
      <c r="F259" s="138" t="s">
        <v>39</v>
      </c>
      <c r="G259" s="31">
        <f>'Estados Financieros Comparativo'!L13</f>
        <v>26682</v>
      </c>
      <c r="H259" s="138" t="s">
        <v>39</v>
      </c>
      <c r="I259" s="148">
        <f>G259/G260</f>
        <v>0.40476334951456311</v>
      </c>
    </row>
    <row r="260" spans="3:9">
      <c r="D260" s="136" t="s">
        <v>18</v>
      </c>
      <c r="E260" s="136"/>
      <c r="F260" s="138"/>
      <c r="G260" s="4">
        <f>'Estados Financieros Comparativo'!L11</f>
        <v>65920</v>
      </c>
      <c r="H260" s="138"/>
      <c r="I260" s="148"/>
    </row>
    <row r="262" spans="3:9">
      <c r="D262" s="1" t="s">
        <v>40</v>
      </c>
    </row>
    <row r="263" spans="3:9">
      <c r="D263" t="s">
        <v>268</v>
      </c>
    </row>
    <row r="264" spans="3:9">
      <c r="D264" s="1" t="s">
        <v>181</v>
      </c>
    </row>
    <row r="266" spans="3:9">
      <c r="C266" s="27">
        <v>2</v>
      </c>
      <c r="D266" s="28" t="s">
        <v>182</v>
      </c>
      <c r="E266" s="26"/>
      <c r="F266" s="26"/>
    </row>
    <row r="267" spans="3:9">
      <c r="D267" t="s">
        <v>183</v>
      </c>
    </row>
    <row r="269" spans="3:9" ht="15.75" thickBot="1">
      <c r="D269" s="137" t="s">
        <v>184</v>
      </c>
      <c r="E269" s="137"/>
      <c r="F269" s="138" t="s">
        <v>39</v>
      </c>
      <c r="G269" s="31">
        <f>'Estados Financieros Comparativo'!L24</f>
        <v>984</v>
      </c>
      <c r="H269" s="138" t="s">
        <v>39</v>
      </c>
      <c r="I269" s="148">
        <f>G269/G270</f>
        <v>1.4927184466019417E-2</v>
      </c>
    </row>
    <row r="270" spans="3:9">
      <c r="D270" s="136" t="s">
        <v>185</v>
      </c>
      <c r="E270" s="136"/>
      <c r="F270" s="138"/>
      <c r="G270" s="4">
        <f>'Estados Financieros Comparativo'!L11</f>
        <v>65920</v>
      </c>
      <c r="H270" s="138"/>
      <c r="I270" s="148"/>
    </row>
    <row r="272" spans="3:9">
      <c r="D272" s="1" t="s">
        <v>40</v>
      </c>
    </row>
    <row r="273" spans="3:9">
      <c r="D273" t="s">
        <v>266</v>
      </c>
    </row>
    <row r="274" spans="3:9">
      <c r="D274" s="1" t="s">
        <v>187</v>
      </c>
    </row>
    <row r="275" spans="3:9">
      <c r="D275" s="1" t="s">
        <v>188</v>
      </c>
    </row>
    <row r="277" spans="3:9">
      <c r="C277" s="27">
        <v>3</v>
      </c>
      <c r="D277" s="28" t="s">
        <v>189</v>
      </c>
      <c r="E277" s="26"/>
      <c r="F277" s="26"/>
    </row>
    <row r="278" spans="3:9">
      <c r="D278" t="s">
        <v>190</v>
      </c>
    </row>
    <row r="280" spans="3:9" ht="15.75" thickBot="1">
      <c r="D280" s="137" t="s">
        <v>184</v>
      </c>
      <c r="E280" s="137"/>
      <c r="F280" s="138" t="s">
        <v>39</v>
      </c>
      <c r="G280" s="31">
        <f>'Estados Financieros Comparativo'!L24</f>
        <v>984</v>
      </c>
      <c r="H280" s="138" t="s">
        <v>39</v>
      </c>
      <c r="I280" s="148" t="e">
        <f>G280/G281</f>
        <v>#DIV/0!</v>
      </c>
    </row>
    <row r="281" spans="3:9">
      <c r="D281" s="136" t="s">
        <v>78</v>
      </c>
      <c r="E281" s="136"/>
      <c r="F281" s="138"/>
      <c r="G281" s="4">
        <f>'Estados Financieros Comparativo'!E100</f>
        <v>0</v>
      </c>
      <c r="H281" s="138"/>
      <c r="I281" s="148"/>
    </row>
    <row r="283" spans="3:9">
      <c r="D283" s="1" t="s">
        <v>40</v>
      </c>
    </row>
    <row r="284" spans="3:9">
      <c r="D284" t="s">
        <v>267</v>
      </c>
    </row>
    <row r="285" spans="3:9">
      <c r="D285" s="1" t="s">
        <v>192</v>
      </c>
    </row>
    <row r="287" spans="3:9">
      <c r="C287" s="27">
        <v>4</v>
      </c>
      <c r="D287" s="28" t="s">
        <v>193</v>
      </c>
      <c r="E287" s="26"/>
      <c r="F287" s="26"/>
    </row>
    <row r="288" spans="3:9">
      <c r="D288" t="s">
        <v>194</v>
      </c>
    </row>
    <row r="289" spans="3:11">
      <c r="D289" t="s">
        <v>195</v>
      </c>
    </row>
    <row r="291" spans="3:11" ht="15.75" thickBot="1">
      <c r="D291" s="137" t="s">
        <v>184</v>
      </c>
      <c r="E291" s="137"/>
      <c r="F291" s="150" t="s">
        <v>196</v>
      </c>
      <c r="G291" s="31" t="s">
        <v>185</v>
      </c>
      <c r="H291" s="138" t="s">
        <v>39</v>
      </c>
      <c r="I291" s="33">
        <f>'Estados Financieros Comparativo'!L24</f>
        <v>984</v>
      </c>
      <c r="J291" s="151" t="s">
        <v>196</v>
      </c>
      <c r="K291" s="4">
        <f>'Estados Financieros Comparativo'!L11</f>
        <v>65920</v>
      </c>
    </row>
    <row r="292" spans="3:11">
      <c r="D292" s="136" t="s">
        <v>185</v>
      </c>
      <c r="E292" s="136"/>
      <c r="F292" s="150"/>
      <c r="G292" s="4" t="s">
        <v>197</v>
      </c>
      <c r="H292" s="138"/>
      <c r="I292" s="34">
        <f>'Estados Financieros Comparativo'!L11</f>
        <v>65920</v>
      </c>
      <c r="J292" s="151"/>
      <c r="K292" s="30">
        <f>'Estados Financieros Comparativo'!E49</f>
        <v>0</v>
      </c>
    </row>
    <row r="294" spans="3:11">
      <c r="H294" t="s">
        <v>39</v>
      </c>
      <c r="I294" s="2">
        <f>I291/I292</f>
        <v>1.4927184466019417E-2</v>
      </c>
      <c r="J294" s="6" t="s">
        <v>196</v>
      </c>
      <c r="K294" s="2" t="e">
        <f>K291/K292</f>
        <v>#DIV/0!</v>
      </c>
    </row>
    <row r="296" spans="3:11" ht="15.75" thickBot="1">
      <c r="J296" s="6" t="s">
        <v>39</v>
      </c>
      <c r="K296" s="35" t="e">
        <f>I294*K294</f>
        <v>#DIV/0!</v>
      </c>
    </row>
    <row r="297" spans="3:11" ht="15.75" thickTop="1"/>
    <row r="298" spans="3:11">
      <c r="D298" s="1" t="s">
        <v>40</v>
      </c>
    </row>
    <row r="299" spans="3:11">
      <c r="D299" t="s">
        <v>275</v>
      </c>
    </row>
    <row r="300" spans="3:11">
      <c r="D300" s="1" t="s">
        <v>199</v>
      </c>
    </row>
    <row r="302" spans="3:11">
      <c r="C302" s="27">
        <v>5</v>
      </c>
      <c r="D302" s="28" t="s">
        <v>200</v>
      </c>
      <c r="E302" s="26"/>
      <c r="F302" s="26"/>
    </row>
    <row r="303" spans="3:11">
      <c r="D303" t="s">
        <v>201</v>
      </c>
    </row>
    <row r="304" spans="3:11">
      <c r="D304" t="s">
        <v>202</v>
      </c>
    </row>
    <row r="306" spans="3:9" ht="15.75" thickBot="1">
      <c r="D306" s="137" t="s">
        <v>184</v>
      </c>
      <c r="E306" s="137"/>
      <c r="F306" s="138" t="s">
        <v>39</v>
      </c>
      <c r="G306" s="31">
        <f>'Estados Financieros Comparativo'!L24</f>
        <v>984</v>
      </c>
      <c r="H306" s="138" t="s">
        <v>39</v>
      </c>
      <c r="I306" s="148">
        <f>G306/G307</f>
        <v>0.246</v>
      </c>
    </row>
    <row r="307" spans="3:9">
      <c r="D307" s="136" t="s">
        <v>203</v>
      </c>
      <c r="E307" s="136"/>
      <c r="F307" s="138"/>
      <c r="G307" s="4">
        <v>4000</v>
      </c>
      <c r="H307" s="138"/>
      <c r="I307" s="148"/>
    </row>
    <row r="309" spans="3:9">
      <c r="D309" s="1" t="s">
        <v>40</v>
      </c>
    </row>
    <row r="310" spans="3:9">
      <c r="D310" t="s">
        <v>276</v>
      </c>
    </row>
    <row r="312" spans="3:9">
      <c r="C312" s="27">
        <v>6</v>
      </c>
      <c r="D312" s="28" t="s">
        <v>205</v>
      </c>
      <c r="E312" s="26"/>
      <c r="F312" s="26"/>
    </row>
    <row r="313" spans="3:9">
      <c r="D313" t="s">
        <v>206</v>
      </c>
    </row>
    <row r="315" spans="3:9" ht="15.75" thickBot="1">
      <c r="D315" s="137" t="s">
        <v>207</v>
      </c>
      <c r="E315" s="137"/>
      <c r="F315" s="138" t="s">
        <v>39</v>
      </c>
      <c r="G315" s="31">
        <v>6000</v>
      </c>
      <c r="H315" s="138" t="s">
        <v>39</v>
      </c>
      <c r="I315" s="148">
        <f>G315/G316</f>
        <v>1.5</v>
      </c>
    </row>
    <row r="316" spans="3:9">
      <c r="D316" s="136" t="s">
        <v>203</v>
      </c>
      <c r="E316" s="136"/>
      <c r="F316" s="138"/>
      <c r="G316" s="4">
        <v>4000</v>
      </c>
      <c r="H316" s="138"/>
      <c r="I316" s="148"/>
    </row>
    <row r="318" spans="3:9">
      <c r="D318" s="1" t="s">
        <v>40</v>
      </c>
    </row>
    <row r="319" spans="3:9">
      <c r="D319" t="s">
        <v>208</v>
      </c>
    </row>
    <row r="321" spans="3:11">
      <c r="C321" s="27">
        <v>7</v>
      </c>
      <c r="D321" s="28" t="s">
        <v>209</v>
      </c>
      <c r="E321" s="26"/>
      <c r="F321" s="26"/>
    </row>
    <row r="322" spans="3:11">
      <c r="D322" t="s">
        <v>210</v>
      </c>
    </row>
    <row r="323" spans="3:11">
      <c r="D323" t="s">
        <v>211</v>
      </c>
    </row>
    <row r="325" spans="3:11" ht="15.75" thickBot="1">
      <c r="D325" s="137" t="s">
        <v>78</v>
      </c>
      <c r="E325" s="137"/>
      <c r="F325" s="138" t="s">
        <v>39</v>
      </c>
      <c r="G325" s="31">
        <f>'Estados Financieros Comparativo'!E100</f>
        <v>0</v>
      </c>
      <c r="H325" s="138" t="s">
        <v>39</v>
      </c>
      <c r="I325" s="148">
        <f>G325/G326</f>
        <v>0</v>
      </c>
    </row>
    <row r="326" spans="3:11">
      <c r="D326" s="136" t="s">
        <v>203</v>
      </c>
      <c r="E326" s="136"/>
      <c r="F326" s="138"/>
      <c r="G326" s="4">
        <v>4000</v>
      </c>
      <c r="H326" s="138"/>
      <c r="I326" s="148"/>
    </row>
    <row r="328" spans="3:11">
      <c r="D328" s="1" t="s">
        <v>40</v>
      </c>
    </row>
    <row r="329" spans="3:11">
      <c r="D329" t="s">
        <v>277</v>
      </c>
    </row>
    <row r="331" spans="3:11" ht="18.75">
      <c r="C331" s="152" t="s">
        <v>213</v>
      </c>
      <c r="D331" s="152"/>
      <c r="E331" s="152"/>
      <c r="F331" s="152"/>
      <c r="G331" s="152"/>
      <c r="H331" s="152"/>
      <c r="I331" s="152"/>
      <c r="J331" s="152"/>
      <c r="K331" s="152"/>
    </row>
    <row r="332" spans="3:11" ht="7.5" customHeight="1" thickBot="1">
      <c r="C332" s="56"/>
      <c r="D332" s="56"/>
      <c r="E332" s="56"/>
      <c r="F332" s="56"/>
      <c r="G332" s="56"/>
      <c r="H332" s="56"/>
      <c r="I332" s="56"/>
      <c r="J332" s="56"/>
      <c r="K332" s="56"/>
    </row>
    <row r="333" spans="3:11" ht="15.75" thickTop="1">
      <c r="D333" t="s">
        <v>214</v>
      </c>
    </row>
    <row r="334" spans="3:11">
      <c r="D334" t="s">
        <v>215</v>
      </c>
    </row>
    <row r="335" spans="3:11">
      <c r="D335" t="s">
        <v>216</v>
      </c>
    </row>
    <row r="336" spans="3:11">
      <c r="D336" t="s">
        <v>217</v>
      </c>
    </row>
    <row r="338" spans="3:9">
      <c r="C338" s="27">
        <v>1</v>
      </c>
      <c r="D338" s="28" t="s">
        <v>218</v>
      </c>
      <c r="E338" s="26"/>
      <c r="F338" s="26"/>
    </row>
    <row r="339" spans="3:9">
      <c r="D339" t="s">
        <v>219</v>
      </c>
    </row>
    <row r="340" spans="3:9">
      <c r="D340" t="s">
        <v>220</v>
      </c>
    </row>
    <row r="342" spans="3:9" ht="15.75" thickBot="1">
      <c r="D342" s="137" t="s">
        <v>221</v>
      </c>
      <c r="E342" s="137"/>
      <c r="F342" s="138" t="s">
        <v>39</v>
      </c>
      <c r="G342" s="31">
        <f>'Estados Financieros Comparativo'!L24-'Estados Financieros Comparativo'!L19-'Estados Financieros Comparativo'!L23</f>
        <v>4284</v>
      </c>
      <c r="H342" s="138" t="s">
        <v>39</v>
      </c>
      <c r="I342" s="148">
        <f>G342/G343</f>
        <v>1.488533703961084</v>
      </c>
    </row>
    <row r="343" spans="3:9">
      <c r="D343" s="136" t="s">
        <v>222</v>
      </c>
      <c r="E343" s="136"/>
      <c r="F343" s="138"/>
      <c r="G343" s="4">
        <f>-'Estados Financieros Comparativo'!L19</f>
        <v>2878</v>
      </c>
      <c r="H343" s="138"/>
      <c r="I343" s="148"/>
    </row>
  </sheetData>
  <mergeCells count="147">
    <mergeCell ref="C331:K331"/>
    <mergeCell ref="D342:E342"/>
    <mergeCell ref="F342:F343"/>
    <mergeCell ref="H342:H343"/>
    <mergeCell ref="I342:I343"/>
    <mergeCell ref="D343:E343"/>
    <mergeCell ref="D315:E315"/>
    <mergeCell ref="F315:F316"/>
    <mergeCell ref="H315:H316"/>
    <mergeCell ref="I315:I316"/>
    <mergeCell ref="D316:E316"/>
    <mergeCell ref="D325:E325"/>
    <mergeCell ref="F325:F326"/>
    <mergeCell ref="H325:H326"/>
    <mergeCell ref="I325:I326"/>
    <mergeCell ref="D326:E326"/>
    <mergeCell ref="D291:E291"/>
    <mergeCell ref="F291:F292"/>
    <mergeCell ref="H291:H292"/>
    <mergeCell ref="J291:J292"/>
    <mergeCell ref="D292:E292"/>
    <mergeCell ref="D306:E306"/>
    <mergeCell ref="F306:F307"/>
    <mergeCell ref="H306:H307"/>
    <mergeCell ref="I306:I307"/>
    <mergeCell ref="D307:E307"/>
    <mergeCell ref="D269:E269"/>
    <mergeCell ref="F269:F270"/>
    <mergeCell ref="H269:H270"/>
    <mergeCell ref="I269:I270"/>
    <mergeCell ref="D270:E270"/>
    <mergeCell ref="D280:E280"/>
    <mergeCell ref="F280:F281"/>
    <mergeCell ref="H280:H281"/>
    <mergeCell ref="I280:I281"/>
    <mergeCell ref="D281:E281"/>
    <mergeCell ref="C250:K250"/>
    <mergeCell ref="D259:E259"/>
    <mergeCell ref="F259:F260"/>
    <mergeCell ref="H259:H260"/>
    <mergeCell ref="I259:I260"/>
    <mergeCell ref="D260:E260"/>
    <mergeCell ref="D233:E233"/>
    <mergeCell ref="F233:F234"/>
    <mergeCell ref="H233:H234"/>
    <mergeCell ref="I233:I234"/>
    <mergeCell ref="D234:E234"/>
    <mergeCell ref="D243:E243"/>
    <mergeCell ref="F243:F244"/>
    <mergeCell ref="H243:H244"/>
    <mergeCell ref="I243:I244"/>
    <mergeCell ref="D244:E244"/>
    <mergeCell ref="D209:E209"/>
    <mergeCell ref="F209:F210"/>
    <mergeCell ref="H209:H210"/>
    <mergeCell ref="I209:I210"/>
    <mergeCell ref="D210:E210"/>
    <mergeCell ref="D222:E222"/>
    <mergeCell ref="F222:F223"/>
    <mergeCell ref="H222:H223"/>
    <mergeCell ref="I222:I223"/>
    <mergeCell ref="D223:E223"/>
    <mergeCell ref="D186:E186"/>
    <mergeCell ref="F186:F187"/>
    <mergeCell ref="H186:H187"/>
    <mergeCell ref="I186:I187"/>
    <mergeCell ref="D187:E187"/>
    <mergeCell ref="D198:E198"/>
    <mergeCell ref="F198:F199"/>
    <mergeCell ref="H198:H199"/>
    <mergeCell ref="I198:I199"/>
    <mergeCell ref="D199:E199"/>
    <mergeCell ref="D159:E159"/>
    <mergeCell ref="F159:F160"/>
    <mergeCell ref="H159:H160"/>
    <mergeCell ref="I159:I160"/>
    <mergeCell ref="D160:E160"/>
    <mergeCell ref="D171:E171"/>
    <mergeCell ref="F171:F172"/>
    <mergeCell ref="H171:H172"/>
    <mergeCell ref="I171:I172"/>
    <mergeCell ref="D172:E172"/>
    <mergeCell ref="D138:E138"/>
    <mergeCell ref="F138:F139"/>
    <mergeCell ref="H138:H139"/>
    <mergeCell ref="I138:I139"/>
    <mergeCell ref="D139:E139"/>
    <mergeCell ref="C148:K148"/>
    <mergeCell ref="D116:E116"/>
    <mergeCell ref="F116:F117"/>
    <mergeCell ref="H116:H117"/>
    <mergeCell ref="I116:I117"/>
    <mergeCell ref="D117:E117"/>
    <mergeCell ref="D126:E126"/>
    <mergeCell ref="F126:F127"/>
    <mergeCell ref="H126:H127"/>
    <mergeCell ref="I126:I127"/>
    <mergeCell ref="D127:E127"/>
    <mergeCell ref="D93:E93"/>
    <mergeCell ref="F93:F94"/>
    <mergeCell ref="H93:H94"/>
    <mergeCell ref="I93:I94"/>
    <mergeCell ref="D94:E94"/>
    <mergeCell ref="D104:E104"/>
    <mergeCell ref="F104:F105"/>
    <mergeCell ref="H104:H105"/>
    <mergeCell ref="I104:I105"/>
    <mergeCell ref="D105:E105"/>
    <mergeCell ref="D62:E62"/>
    <mergeCell ref="F62:F63"/>
    <mergeCell ref="G62:G63"/>
    <mergeCell ref="D63:E63"/>
    <mergeCell ref="C72:K72"/>
    <mergeCell ref="D81:E81"/>
    <mergeCell ref="F81:F82"/>
    <mergeCell ref="H81:H82"/>
    <mergeCell ref="I81:I82"/>
    <mergeCell ref="D82:E82"/>
    <mergeCell ref="D49:F49"/>
    <mergeCell ref="G49:G50"/>
    <mergeCell ref="H49:I49"/>
    <mergeCell ref="J49:J50"/>
    <mergeCell ref="K49:K50"/>
    <mergeCell ref="D50:F50"/>
    <mergeCell ref="H50:I50"/>
    <mergeCell ref="D34:E34"/>
    <mergeCell ref="F34:F35"/>
    <mergeCell ref="G34:H34"/>
    <mergeCell ref="I34:I35"/>
    <mergeCell ref="J34:J35"/>
    <mergeCell ref="D35:E35"/>
    <mergeCell ref="G35:H35"/>
    <mergeCell ref="D23:E23"/>
    <mergeCell ref="F23:F24"/>
    <mergeCell ref="G23:H23"/>
    <mergeCell ref="I23:I24"/>
    <mergeCell ref="J23:J24"/>
    <mergeCell ref="D24:E24"/>
    <mergeCell ref="G24:H24"/>
    <mergeCell ref="C3:K3"/>
    <mergeCell ref="D12:E12"/>
    <mergeCell ref="F12:F13"/>
    <mergeCell ref="G12:H12"/>
    <mergeCell ref="I12:I13"/>
    <mergeCell ref="J12:J13"/>
    <mergeCell ref="D13:E13"/>
    <mergeCell ref="G13:H13"/>
  </mergeCells>
  <pageMargins left="0.7" right="0.7" top="0.75" bottom="0.75" header="0.3" footer="0.3"/>
  <pageSetup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124"/>
  <sheetViews>
    <sheetView showGridLines="0" topLeftCell="B1" zoomScaleNormal="100" zoomScaleSheetLayoutView="100" workbookViewId="0">
      <selection activeCell="D101" sqref="D101"/>
    </sheetView>
  </sheetViews>
  <sheetFormatPr baseColWidth="10" defaultRowHeight="15"/>
  <cols>
    <col min="1" max="1" width="12.140625" customWidth="1"/>
    <col min="2" max="2" width="3.42578125" customWidth="1"/>
    <col min="3" max="3" width="38" customWidth="1"/>
    <col min="4" max="4" width="16.42578125" customWidth="1"/>
    <col min="5" max="5" width="21" customWidth="1"/>
    <col min="6" max="6" width="25" customWidth="1"/>
    <col min="7" max="7" width="15.85546875" customWidth="1"/>
    <col min="8" max="8" width="23.140625" customWidth="1"/>
    <col min="9" max="9" width="30.140625" customWidth="1"/>
    <col min="10" max="10" width="3.85546875" customWidth="1"/>
    <col min="14" max="14" width="11.42578125" customWidth="1"/>
  </cols>
  <sheetData>
    <row r="3" spans="3:9">
      <c r="C3" s="133" t="s">
        <v>0</v>
      </c>
      <c r="D3" s="133"/>
      <c r="E3" s="133"/>
      <c r="F3" s="133"/>
      <c r="G3" s="133"/>
      <c r="H3" s="133"/>
      <c r="I3" s="133"/>
    </row>
    <row r="4" spans="3:9">
      <c r="C4" s="133" t="s">
        <v>1</v>
      </c>
      <c r="D4" s="133"/>
      <c r="E4" s="133"/>
      <c r="F4" s="133"/>
      <c r="G4" s="133"/>
      <c r="H4" s="133"/>
      <c r="I4" s="133"/>
    </row>
    <row r="5" spans="3:9">
      <c r="C5" s="133" t="s">
        <v>2</v>
      </c>
      <c r="D5" s="133"/>
      <c r="E5" s="133"/>
      <c r="F5" s="133"/>
      <c r="G5" s="133"/>
      <c r="H5" s="133"/>
      <c r="I5" s="133"/>
    </row>
    <row r="6" spans="3:9">
      <c r="C6" s="134" t="s">
        <v>3</v>
      </c>
      <c r="D6" s="134"/>
      <c r="E6" s="134"/>
      <c r="F6" s="134"/>
      <c r="G6" s="134"/>
      <c r="H6" s="134"/>
      <c r="I6" s="134"/>
    </row>
    <row r="8" spans="3:9">
      <c r="C8" s="96"/>
      <c r="D8" s="113" t="s">
        <v>281</v>
      </c>
      <c r="E8" s="113" t="s">
        <v>223</v>
      </c>
      <c r="F8" s="113" t="s">
        <v>280</v>
      </c>
      <c r="G8" s="113" t="s">
        <v>223</v>
      </c>
      <c r="H8" s="114" t="s">
        <v>224</v>
      </c>
      <c r="I8" s="113" t="s">
        <v>223</v>
      </c>
    </row>
    <row r="9" spans="3:9">
      <c r="C9" s="97" t="s">
        <v>4</v>
      </c>
      <c r="D9" s="98"/>
      <c r="E9" s="98"/>
      <c r="F9" s="98"/>
      <c r="G9" s="98"/>
      <c r="H9" s="98"/>
      <c r="I9" s="98"/>
    </row>
    <row r="10" spans="3:9">
      <c r="C10" s="102" t="s">
        <v>5</v>
      </c>
      <c r="D10" s="103"/>
      <c r="E10" s="103"/>
      <c r="F10" s="103"/>
      <c r="G10" s="103"/>
      <c r="H10" s="103"/>
      <c r="I10" s="103"/>
    </row>
    <row r="11" spans="3:9">
      <c r="C11" s="74"/>
      <c r="D11" s="14"/>
      <c r="E11" s="106" t="e">
        <f t="shared" ref="E11:E28" si="0">D11/$D$48*100</f>
        <v>#DIV/0!</v>
      </c>
      <c r="F11" s="14"/>
      <c r="G11" s="80" t="e">
        <f>F11/$F$48*100</f>
        <v>#DIV/0!</v>
      </c>
      <c r="H11" s="107">
        <f>D11-F11</f>
        <v>0</v>
      </c>
      <c r="I11" s="80" t="e">
        <f>H11/F11*100</f>
        <v>#DIV/0!</v>
      </c>
    </row>
    <row r="12" spans="3:9">
      <c r="C12" s="74"/>
      <c r="D12" s="14"/>
      <c r="E12" s="106" t="e">
        <f t="shared" si="0"/>
        <v>#DIV/0!</v>
      </c>
      <c r="F12" s="14"/>
      <c r="G12" s="80" t="e">
        <f t="shared" ref="G12:G22" si="1">F12/$F$48*100</f>
        <v>#DIV/0!</v>
      </c>
      <c r="H12" s="107">
        <f>D12-F12</f>
        <v>0</v>
      </c>
      <c r="I12" s="80" t="e">
        <f t="shared" ref="I12:I22" si="2">H12/F12*100</f>
        <v>#DIV/0!</v>
      </c>
    </row>
    <row r="13" spans="3:9">
      <c r="C13" s="74"/>
      <c r="D13" s="14"/>
      <c r="E13" s="106" t="e">
        <f t="shared" si="0"/>
        <v>#DIV/0!</v>
      </c>
      <c r="F13" s="14"/>
      <c r="G13" s="80" t="e">
        <f t="shared" si="1"/>
        <v>#DIV/0!</v>
      </c>
      <c r="H13" s="107">
        <f t="shared" ref="H13:H22" si="3">D13-F13</f>
        <v>0</v>
      </c>
      <c r="I13" s="80" t="e">
        <f t="shared" si="2"/>
        <v>#DIV/0!</v>
      </c>
    </row>
    <row r="14" spans="3:9">
      <c r="C14" s="74"/>
      <c r="D14" s="14"/>
      <c r="E14" s="106" t="e">
        <f t="shared" si="0"/>
        <v>#DIV/0!</v>
      </c>
      <c r="F14" s="14"/>
      <c r="G14" s="80" t="e">
        <f t="shared" si="1"/>
        <v>#DIV/0!</v>
      </c>
      <c r="H14" s="107">
        <f t="shared" si="3"/>
        <v>0</v>
      </c>
      <c r="I14" s="80" t="e">
        <f t="shared" si="2"/>
        <v>#DIV/0!</v>
      </c>
    </row>
    <row r="15" spans="3:9">
      <c r="C15" s="74"/>
      <c r="D15" s="14"/>
      <c r="E15" s="106" t="e">
        <f t="shared" si="0"/>
        <v>#DIV/0!</v>
      </c>
      <c r="F15" s="14"/>
      <c r="G15" s="80" t="e">
        <f t="shared" si="1"/>
        <v>#DIV/0!</v>
      </c>
      <c r="H15" s="107">
        <f t="shared" si="3"/>
        <v>0</v>
      </c>
      <c r="I15" s="80" t="e">
        <f t="shared" si="2"/>
        <v>#DIV/0!</v>
      </c>
    </row>
    <row r="16" spans="3:9">
      <c r="C16" s="74"/>
      <c r="D16" s="14"/>
      <c r="E16" s="106" t="e">
        <f t="shared" si="0"/>
        <v>#DIV/0!</v>
      </c>
      <c r="F16" s="14"/>
      <c r="G16" s="80" t="e">
        <f t="shared" si="1"/>
        <v>#DIV/0!</v>
      </c>
      <c r="H16" s="107">
        <f t="shared" si="3"/>
        <v>0</v>
      </c>
      <c r="I16" s="80" t="e">
        <f t="shared" si="2"/>
        <v>#DIV/0!</v>
      </c>
    </row>
    <row r="17" spans="3:9">
      <c r="C17" s="74"/>
      <c r="D17" s="14"/>
      <c r="E17" s="106" t="e">
        <f t="shared" si="0"/>
        <v>#DIV/0!</v>
      </c>
      <c r="F17" s="14"/>
      <c r="G17" s="80" t="e">
        <f t="shared" si="1"/>
        <v>#DIV/0!</v>
      </c>
      <c r="H17" s="107">
        <f t="shared" si="3"/>
        <v>0</v>
      </c>
      <c r="I17" s="80" t="e">
        <f t="shared" si="2"/>
        <v>#DIV/0!</v>
      </c>
    </row>
    <row r="18" spans="3:9">
      <c r="C18" s="74"/>
      <c r="D18" s="14"/>
      <c r="E18" s="106" t="e">
        <f t="shared" si="0"/>
        <v>#DIV/0!</v>
      </c>
      <c r="F18" s="14"/>
      <c r="G18" s="80" t="e">
        <f t="shared" si="1"/>
        <v>#DIV/0!</v>
      </c>
      <c r="H18" s="107">
        <f t="shared" si="3"/>
        <v>0</v>
      </c>
      <c r="I18" s="80" t="e">
        <f t="shared" si="2"/>
        <v>#DIV/0!</v>
      </c>
    </row>
    <row r="19" spans="3:9">
      <c r="C19" s="74"/>
      <c r="D19" s="14"/>
      <c r="E19" s="106" t="e">
        <f t="shared" si="0"/>
        <v>#DIV/0!</v>
      </c>
      <c r="F19" s="14"/>
      <c r="G19" s="80" t="e">
        <f t="shared" si="1"/>
        <v>#DIV/0!</v>
      </c>
      <c r="H19" s="107">
        <f t="shared" si="3"/>
        <v>0</v>
      </c>
      <c r="I19" s="80" t="e">
        <f t="shared" si="2"/>
        <v>#DIV/0!</v>
      </c>
    </row>
    <row r="20" spans="3:9">
      <c r="C20" s="74"/>
      <c r="D20" s="14"/>
      <c r="E20" s="106" t="e">
        <f t="shared" si="0"/>
        <v>#DIV/0!</v>
      </c>
      <c r="F20" s="14"/>
      <c r="G20" s="80" t="e">
        <f t="shared" si="1"/>
        <v>#DIV/0!</v>
      </c>
      <c r="H20" s="107">
        <f t="shared" si="3"/>
        <v>0</v>
      </c>
      <c r="I20" s="80" t="e">
        <f t="shared" si="2"/>
        <v>#DIV/0!</v>
      </c>
    </row>
    <row r="21" spans="3:9">
      <c r="C21" s="74"/>
      <c r="D21" s="14"/>
      <c r="E21" s="106" t="e">
        <f t="shared" si="0"/>
        <v>#DIV/0!</v>
      </c>
      <c r="F21" s="14"/>
      <c r="G21" s="80" t="e">
        <f t="shared" si="1"/>
        <v>#DIV/0!</v>
      </c>
      <c r="H21" s="107">
        <f t="shared" si="3"/>
        <v>0</v>
      </c>
      <c r="I21" s="80" t="e">
        <f t="shared" si="2"/>
        <v>#DIV/0!</v>
      </c>
    </row>
    <row r="22" spans="3:9">
      <c r="C22" s="74"/>
      <c r="D22" s="14"/>
      <c r="E22" s="106" t="e">
        <f t="shared" si="0"/>
        <v>#DIV/0!</v>
      </c>
      <c r="F22" s="14"/>
      <c r="G22" s="80" t="e">
        <f t="shared" si="1"/>
        <v>#DIV/0!</v>
      </c>
      <c r="H22" s="107">
        <f t="shared" si="3"/>
        <v>0</v>
      </c>
      <c r="I22" s="80" t="e">
        <f t="shared" si="2"/>
        <v>#DIV/0!</v>
      </c>
    </row>
    <row r="23" spans="3:9">
      <c r="C23" s="74"/>
      <c r="D23" s="14"/>
      <c r="E23" s="106" t="e">
        <f t="shared" si="0"/>
        <v>#DIV/0!</v>
      </c>
      <c r="F23" s="14"/>
      <c r="G23" s="80" t="e">
        <f t="shared" ref="G23:G28" si="4">F23/$F$48*100</f>
        <v>#DIV/0!</v>
      </c>
      <c r="H23" s="107">
        <f>D23-F23</f>
        <v>0</v>
      </c>
      <c r="I23" s="80" t="e">
        <f t="shared" ref="I23:I27" si="5">H23/F23*100</f>
        <v>#DIV/0!</v>
      </c>
    </row>
    <row r="24" spans="3:9">
      <c r="C24" s="74"/>
      <c r="D24" s="14"/>
      <c r="E24" s="106" t="e">
        <f t="shared" si="0"/>
        <v>#DIV/0!</v>
      </c>
      <c r="F24" s="14"/>
      <c r="G24" s="80" t="e">
        <f t="shared" si="4"/>
        <v>#DIV/0!</v>
      </c>
      <c r="H24" s="107">
        <f>D24-F24</f>
        <v>0</v>
      </c>
      <c r="I24" s="80" t="e">
        <f t="shared" si="5"/>
        <v>#DIV/0!</v>
      </c>
    </row>
    <row r="25" spans="3:9">
      <c r="C25" s="74"/>
      <c r="D25" s="14"/>
      <c r="E25" s="106" t="e">
        <f t="shared" si="0"/>
        <v>#DIV/0!</v>
      </c>
      <c r="F25" s="14"/>
      <c r="G25" s="80" t="e">
        <f t="shared" si="4"/>
        <v>#DIV/0!</v>
      </c>
      <c r="H25" s="107">
        <f>D25-F25</f>
        <v>0</v>
      </c>
      <c r="I25" s="80" t="e">
        <f t="shared" si="5"/>
        <v>#DIV/0!</v>
      </c>
    </row>
    <row r="26" spans="3:9">
      <c r="C26" s="74"/>
      <c r="D26" s="14"/>
      <c r="E26" s="106" t="e">
        <f t="shared" si="0"/>
        <v>#DIV/0!</v>
      </c>
      <c r="F26" s="14"/>
      <c r="G26" s="80" t="e">
        <f t="shared" si="4"/>
        <v>#DIV/0!</v>
      </c>
      <c r="H26" s="107">
        <f>D26-F26</f>
        <v>0</v>
      </c>
      <c r="I26" s="80" t="e">
        <f t="shared" si="5"/>
        <v>#DIV/0!</v>
      </c>
    </row>
    <row r="27" spans="3:9">
      <c r="C27" s="74"/>
      <c r="D27" s="14"/>
      <c r="E27" s="106" t="e">
        <f t="shared" si="0"/>
        <v>#DIV/0!</v>
      </c>
      <c r="F27" s="14"/>
      <c r="G27" s="80" t="e">
        <f t="shared" si="4"/>
        <v>#DIV/0!</v>
      </c>
      <c r="H27" s="107">
        <f>D27-F27</f>
        <v>0</v>
      </c>
      <c r="I27" s="80" t="e">
        <f t="shared" si="5"/>
        <v>#DIV/0!</v>
      </c>
    </row>
    <row r="28" spans="3:9">
      <c r="C28" s="74" t="s">
        <v>6</v>
      </c>
      <c r="D28" s="14">
        <f>SUM(D11:D27)</f>
        <v>0</v>
      </c>
      <c r="E28" s="106" t="e">
        <f t="shared" si="0"/>
        <v>#DIV/0!</v>
      </c>
      <c r="F28" s="14">
        <f>SUM(F11:F27)</f>
        <v>0</v>
      </c>
      <c r="G28" s="80" t="e">
        <f t="shared" si="4"/>
        <v>#DIV/0!</v>
      </c>
      <c r="H28" s="14">
        <f>SUM(H11:H27)</f>
        <v>0</v>
      </c>
      <c r="I28" s="80" t="e">
        <f>H28/F28*100</f>
        <v>#DIV/0!</v>
      </c>
    </row>
    <row r="29" spans="3:9">
      <c r="C29" s="100" t="s">
        <v>11</v>
      </c>
      <c r="D29" s="104"/>
      <c r="E29" s="110"/>
      <c r="F29" s="104"/>
      <c r="G29" s="111"/>
      <c r="H29" s="101"/>
      <c r="I29" s="111"/>
    </row>
    <row r="30" spans="3:9">
      <c r="C30" s="74"/>
      <c r="D30" s="14"/>
      <c r="E30" s="106" t="e">
        <f>D30/$D$48*100</f>
        <v>#DIV/0!</v>
      </c>
      <c r="F30" s="14"/>
      <c r="G30" s="80" t="e">
        <f>F30/$F$48*100</f>
        <v>#DIV/0!</v>
      </c>
      <c r="H30" s="107">
        <f>D30-F30</f>
        <v>0</v>
      </c>
      <c r="I30" s="80" t="e">
        <f>H30/F30*100</f>
        <v>#DIV/0!</v>
      </c>
    </row>
    <row r="31" spans="3:9">
      <c r="C31" s="74"/>
      <c r="D31" s="14"/>
      <c r="E31" s="106" t="e">
        <f t="shared" ref="E31:E44" si="6">D31/$D$48*100</f>
        <v>#DIV/0!</v>
      </c>
      <c r="F31" s="14"/>
      <c r="G31" s="80" t="e">
        <f t="shared" ref="G31:G44" si="7">F31/$F$48*100</f>
        <v>#DIV/0!</v>
      </c>
      <c r="H31" s="107">
        <f t="shared" ref="H31:H43" si="8">D31-F31</f>
        <v>0</v>
      </c>
      <c r="I31" s="80" t="e">
        <f t="shared" ref="I31:I44" si="9">H31/F31*100</f>
        <v>#DIV/0!</v>
      </c>
    </row>
    <row r="32" spans="3:9">
      <c r="C32" s="74"/>
      <c r="D32" s="14"/>
      <c r="E32" s="106" t="e">
        <f t="shared" si="6"/>
        <v>#DIV/0!</v>
      </c>
      <c r="F32" s="14"/>
      <c r="G32" s="80" t="e">
        <f t="shared" si="7"/>
        <v>#DIV/0!</v>
      </c>
      <c r="H32" s="107">
        <f t="shared" si="8"/>
        <v>0</v>
      </c>
      <c r="I32" s="80" t="e">
        <f t="shared" si="9"/>
        <v>#DIV/0!</v>
      </c>
    </row>
    <row r="33" spans="3:9">
      <c r="C33" s="74"/>
      <c r="D33" s="14"/>
      <c r="E33" s="106" t="e">
        <f t="shared" si="6"/>
        <v>#DIV/0!</v>
      </c>
      <c r="F33" s="14"/>
      <c r="G33" s="80" t="e">
        <f t="shared" si="7"/>
        <v>#DIV/0!</v>
      </c>
      <c r="H33" s="107">
        <f t="shared" si="8"/>
        <v>0</v>
      </c>
      <c r="I33" s="80" t="e">
        <f t="shared" si="9"/>
        <v>#DIV/0!</v>
      </c>
    </row>
    <row r="34" spans="3:9">
      <c r="C34" s="74"/>
      <c r="D34" s="14"/>
      <c r="E34" s="106" t="e">
        <f t="shared" si="6"/>
        <v>#DIV/0!</v>
      </c>
      <c r="F34" s="14"/>
      <c r="G34" s="80" t="e">
        <f t="shared" si="7"/>
        <v>#DIV/0!</v>
      </c>
      <c r="H34" s="107">
        <f t="shared" si="8"/>
        <v>0</v>
      </c>
      <c r="I34" s="80" t="e">
        <f t="shared" si="9"/>
        <v>#DIV/0!</v>
      </c>
    </row>
    <row r="35" spans="3:9">
      <c r="C35" s="74"/>
      <c r="D35" s="14"/>
      <c r="E35" s="106" t="e">
        <f t="shared" si="6"/>
        <v>#DIV/0!</v>
      </c>
      <c r="F35" s="14"/>
      <c r="G35" s="80" t="e">
        <f t="shared" si="7"/>
        <v>#DIV/0!</v>
      </c>
      <c r="H35" s="107">
        <f t="shared" si="8"/>
        <v>0</v>
      </c>
      <c r="I35" s="80" t="e">
        <f t="shared" si="9"/>
        <v>#DIV/0!</v>
      </c>
    </row>
    <row r="36" spans="3:9">
      <c r="C36" s="74"/>
      <c r="D36" s="14"/>
      <c r="E36" s="106" t="e">
        <f t="shared" si="6"/>
        <v>#DIV/0!</v>
      </c>
      <c r="F36" s="14"/>
      <c r="G36" s="80" t="e">
        <f t="shared" si="7"/>
        <v>#DIV/0!</v>
      </c>
      <c r="H36" s="107">
        <f t="shared" si="8"/>
        <v>0</v>
      </c>
      <c r="I36" s="80" t="e">
        <f t="shared" si="9"/>
        <v>#DIV/0!</v>
      </c>
    </row>
    <row r="37" spans="3:9">
      <c r="C37" s="74"/>
      <c r="D37" s="14"/>
      <c r="E37" s="106" t="e">
        <f t="shared" si="6"/>
        <v>#DIV/0!</v>
      </c>
      <c r="F37" s="14"/>
      <c r="G37" s="80" t="e">
        <f t="shared" si="7"/>
        <v>#DIV/0!</v>
      </c>
      <c r="H37" s="107">
        <f t="shared" si="8"/>
        <v>0</v>
      </c>
      <c r="I37" s="80" t="e">
        <f t="shared" si="9"/>
        <v>#DIV/0!</v>
      </c>
    </row>
    <row r="38" spans="3:9">
      <c r="C38" s="74"/>
      <c r="D38" s="14"/>
      <c r="E38" s="106" t="e">
        <f t="shared" si="6"/>
        <v>#DIV/0!</v>
      </c>
      <c r="F38" s="14"/>
      <c r="G38" s="80" t="e">
        <f t="shared" si="7"/>
        <v>#DIV/0!</v>
      </c>
      <c r="H38" s="107">
        <f t="shared" si="8"/>
        <v>0</v>
      </c>
      <c r="I38" s="80" t="e">
        <f t="shared" si="9"/>
        <v>#DIV/0!</v>
      </c>
    </row>
    <row r="39" spans="3:9">
      <c r="C39" s="74"/>
      <c r="D39" s="14"/>
      <c r="E39" s="106" t="e">
        <f t="shared" si="6"/>
        <v>#DIV/0!</v>
      </c>
      <c r="F39" s="14"/>
      <c r="G39" s="80" t="e">
        <f t="shared" si="7"/>
        <v>#DIV/0!</v>
      </c>
      <c r="H39" s="107">
        <f t="shared" si="8"/>
        <v>0</v>
      </c>
      <c r="I39" s="80" t="e">
        <f t="shared" si="9"/>
        <v>#DIV/0!</v>
      </c>
    </row>
    <row r="40" spans="3:9">
      <c r="C40" s="74"/>
      <c r="D40" s="14"/>
      <c r="E40" s="106" t="e">
        <f t="shared" si="6"/>
        <v>#DIV/0!</v>
      </c>
      <c r="F40" s="14"/>
      <c r="G40" s="80" t="e">
        <f t="shared" si="7"/>
        <v>#DIV/0!</v>
      </c>
      <c r="H40" s="107">
        <f t="shared" si="8"/>
        <v>0</v>
      </c>
      <c r="I40" s="80" t="e">
        <f t="shared" si="9"/>
        <v>#DIV/0!</v>
      </c>
    </row>
    <row r="41" spans="3:9">
      <c r="C41" s="74"/>
      <c r="D41" s="14"/>
      <c r="E41" s="106" t="e">
        <f t="shared" si="6"/>
        <v>#DIV/0!</v>
      </c>
      <c r="F41" s="14"/>
      <c r="G41" s="80" t="e">
        <f t="shared" si="7"/>
        <v>#DIV/0!</v>
      </c>
      <c r="H41" s="107">
        <f t="shared" si="8"/>
        <v>0</v>
      </c>
      <c r="I41" s="80" t="e">
        <f t="shared" si="9"/>
        <v>#DIV/0!</v>
      </c>
    </row>
    <row r="42" spans="3:9">
      <c r="C42" s="74"/>
      <c r="D42" s="14"/>
      <c r="E42" s="106" t="e">
        <f t="shared" si="6"/>
        <v>#DIV/0!</v>
      </c>
      <c r="F42" s="14"/>
      <c r="G42" s="80" t="e">
        <f t="shared" si="7"/>
        <v>#DIV/0!</v>
      </c>
      <c r="H42" s="107">
        <f t="shared" si="8"/>
        <v>0</v>
      </c>
      <c r="I42" s="80" t="e">
        <f t="shared" si="9"/>
        <v>#DIV/0!</v>
      </c>
    </row>
    <row r="43" spans="3:9">
      <c r="C43" s="74"/>
      <c r="D43" s="14"/>
      <c r="E43" s="106" t="e">
        <f t="shared" si="6"/>
        <v>#DIV/0!</v>
      </c>
      <c r="F43" s="14"/>
      <c r="G43" s="80" t="e">
        <f t="shared" si="7"/>
        <v>#DIV/0!</v>
      </c>
      <c r="H43" s="107">
        <f t="shared" si="8"/>
        <v>0</v>
      </c>
      <c r="I43" s="80" t="e">
        <f t="shared" si="9"/>
        <v>#DIV/0!</v>
      </c>
    </row>
    <row r="44" spans="3:9">
      <c r="C44" s="74"/>
      <c r="D44" s="14"/>
      <c r="E44" s="106" t="e">
        <f t="shared" si="6"/>
        <v>#DIV/0!</v>
      </c>
      <c r="F44" s="14"/>
      <c r="G44" s="80" t="e">
        <f t="shared" si="7"/>
        <v>#DIV/0!</v>
      </c>
      <c r="H44" s="107">
        <f>D44-F44</f>
        <v>0</v>
      </c>
      <c r="I44" s="80" t="e">
        <f t="shared" si="9"/>
        <v>#DIV/0!</v>
      </c>
    </row>
    <row r="45" spans="3:9">
      <c r="C45" s="74"/>
      <c r="D45" s="14"/>
      <c r="E45" s="106" t="e">
        <f>D45/$D$48*100</f>
        <v>#DIV/0!</v>
      </c>
      <c r="F45" s="14"/>
      <c r="G45" s="80" t="e">
        <f>F45/$F$48*100</f>
        <v>#DIV/0!</v>
      </c>
      <c r="H45" s="107">
        <f>D45-F45</f>
        <v>0</v>
      </c>
      <c r="I45" s="80" t="e">
        <f>H45/F45*100</f>
        <v>#DIV/0!</v>
      </c>
    </row>
    <row r="46" spans="3:9">
      <c r="C46" s="74"/>
      <c r="D46" s="14"/>
      <c r="E46" s="106" t="e">
        <f>D46/$D$48*100</f>
        <v>#DIV/0!</v>
      </c>
      <c r="F46" s="14"/>
      <c r="G46" s="80" t="e">
        <f>F46/$F$48*100</f>
        <v>#DIV/0!</v>
      </c>
      <c r="H46" s="107">
        <f>D46-F46</f>
        <v>0</v>
      </c>
      <c r="I46" s="80" t="e">
        <f>H46/F46*100</f>
        <v>#DIV/0!</v>
      </c>
    </row>
    <row r="47" spans="3:9">
      <c r="C47" s="74" t="s">
        <v>7</v>
      </c>
      <c r="D47" s="14">
        <f>SUM(D30:D46)</f>
        <v>0</v>
      </c>
      <c r="E47" s="106" t="e">
        <f>D47/$D$48*100</f>
        <v>#DIV/0!</v>
      </c>
      <c r="F47" s="14">
        <f>SUM(F30:F46)</f>
        <v>0</v>
      </c>
      <c r="G47" s="80" t="e">
        <f>F47/$F$48*100</f>
        <v>#DIV/0!</v>
      </c>
      <c r="H47" s="14">
        <f>SUM(H30:H46)</f>
        <v>0</v>
      </c>
      <c r="I47" s="80" t="e">
        <f>H47/F47*100</f>
        <v>#DIV/0!</v>
      </c>
    </row>
    <row r="48" spans="3:9">
      <c r="C48" s="74" t="s">
        <v>8</v>
      </c>
      <c r="D48" s="14">
        <f>D47+D28</f>
        <v>0</v>
      </c>
      <c r="E48" s="106" t="e">
        <f>D48/$D$48*100</f>
        <v>#DIV/0!</v>
      </c>
      <c r="F48" s="14">
        <f>F47+F28</f>
        <v>0</v>
      </c>
      <c r="G48" s="80" t="e">
        <f>F48/$F$48*100</f>
        <v>#DIV/0!</v>
      </c>
      <c r="H48" s="14">
        <f>H47+H28</f>
        <v>0</v>
      </c>
      <c r="I48" s="80" t="e">
        <f>H48/F48*100</f>
        <v>#DIV/0!</v>
      </c>
    </row>
    <row r="49" spans="3:9">
      <c r="C49" s="97" t="s">
        <v>9</v>
      </c>
      <c r="D49" s="99"/>
      <c r="E49" s="99"/>
      <c r="F49" s="99"/>
      <c r="G49" s="98"/>
      <c r="H49" s="98"/>
      <c r="I49" s="108"/>
    </row>
    <row r="50" spans="3:9">
      <c r="C50" s="102" t="s">
        <v>10</v>
      </c>
      <c r="D50" s="105"/>
      <c r="E50" s="105"/>
      <c r="F50" s="105"/>
      <c r="G50" s="103"/>
      <c r="H50" s="103"/>
      <c r="I50" s="112"/>
    </row>
    <row r="51" spans="3:9">
      <c r="C51" s="74"/>
      <c r="D51" s="14"/>
      <c r="E51" s="106" t="e">
        <f t="shared" ref="E51:E68" si="10">D51/$D$100*100</f>
        <v>#DIV/0!</v>
      </c>
      <c r="F51" s="14"/>
      <c r="G51" s="80" t="e">
        <f t="shared" ref="G51:G64" si="11">F51/$F$100*100</f>
        <v>#DIV/0!</v>
      </c>
      <c r="H51" s="107">
        <f t="shared" ref="H51:H64" si="12">D51-F51</f>
        <v>0</v>
      </c>
      <c r="I51" s="80" t="e">
        <f t="shared" ref="I51:I64" si="13">H51/F51*100</f>
        <v>#DIV/0!</v>
      </c>
    </row>
    <row r="52" spans="3:9">
      <c r="C52" s="74"/>
      <c r="D52" s="14"/>
      <c r="E52" s="106" t="e">
        <f t="shared" si="10"/>
        <v>#DIV/0!</v>
      </c>
      <c r="F52" s="14"/>
      <c r="G52" s="80" t="e">
        <f t="shared" si="11"/>
        <v>#DIV/0!</v>
      </c>
      <c r="H52" s="107">
        <f t="shared" si="12"/>
        <v>0</v>
      </c>
      <c r="I52" s="80" t="e">
        <f t="shared" si="13"/>
        <v>#DIV/0!</v>
      </c>
    </row>
    <row r="53" spans="3:9">
      <c r="C53" s="74"/>
      <c r="D53" s="14"/>
      <c r="E53" s="106" t="e">
        <f t="shared" si="10"/>
        <v>#DIV/0!</v>
      </c>
      <c r="F53" s="14"/>
      <c r="G53" s="80" t="e">
        <f t="shared" si="11"/>
        <v>#DIV/0!</v>
      </c>
      <c r="H53" s="107">
        <f t="shared" si="12"/>
        <v>0</v>
      </c>
      <c r="I53" s="80" t="e">
        <f t="shared" si="13"/>
        <v>#DIV/0!</v>
      </c>
    </row>
    <row r="54" spans="3:9">
      <c r="C54" s="74"/>
      <c r="D54" s="14"/>
      <c r="E54" s="106" t="e">
        <f t="shared" si="10"/>
        <v>#DIV/0!</v>
      </c>
      <c r="F54" s="14"/>
      <c r="G54" s="80" t="e">
        <f t="shared" si="11"/>
        <v>#DIV/0!</v>
      </c>
      <c r="H54" s="107">
        <f t="shared" si="12"/>
        <v>0</v>
      </c>
      <c r="I54" s="80" t="e">
        <f t="shared" si="13"/>
        <v>#DIV/0!</v>
      </c>
    </row>
    <row r="55" spans="3:9">
      <c r="C55" s="74"/>
      <c r="D55" s="14"/>
      <c r="E55" s="106" t="e">
        <f t="shared" si="10"/>
        <v>#DIV/0!</v>
      </c>
      <c r="F55" s="14"/>
      <c r="G55" s="80" t="e">
        <f t="shared" si="11"/>
        <v>#DIV/0!</v>
      </c>
      <c r="H55" s="107">
        <f t="shared" si="12"/>
        <v>0</v>
      </c>
      <c r="I55" s="80" t="e">
        <f t="shared" si="13"/>
        <v>#DIV/0!</v>
      </c>
    </row>
    <row r="56" spans="3:9">
      <c r="C56" s="74"/>
      <c r="D56" s="14"/>
      <c r="E56" s="106" t="e">
        <f t="shared" si="10"/>
        <v>#DIV/0!</v>
      </c>
      <c r="F56" s="14"/>
      <c r="G56" s="80" t="e">
        <f t="shared" si="11"/>
        <v>#DIV/0!</v>
      </c>
      <c r="H56" s="107">
        <f t="shared" si="12"/>
        <v>0</v>
      </c>
      <c r="I56" s="80" t="e">
        <f t="shared" si="13"/>
        <v>#DIV/0!</v>
      </c>
    </row>
    <row r="57" spans="3:9">
      <c r="C57" s="74"/>
      <c r="D57" s="14"/>
      <c r="E57" s="106" t="e">
        <f t="shared" si="10"/>
        <v>#DIV/0!</v>
      </c>
      <c r="F57" s="14"/>
      <c r="G57" s="80" t="e">
        <f t="shared" si="11"/>
        <v>#DIV/0!</v>
      </c>
      <c r="H57" s="107">
        <f t="shared" si="12"/>
        <v>0</v>
      </c>
      <c r="I57" s="80" t="e">
        <f t="shared" si="13"/>
        <v>#DIV/0!</v>
      </c>
    </row>
    <row r="58" spans="3:9">
      <c r="C58" s="74"/>
      <c r="D58" s="14"/>
      <c r="E58" s="106" t="e">
        <f t="shared" si="10"/>
        <v>#DIV/0!</v>
      </c>
      <c r="F58" s="14"/>
      <c r="G58" s="80" t="e">
        <f t="shared" si="11"/>
        <v>#DIV/0!</v>
      </c>
      <c r="H58" s="107">
        <f t="shared" si="12"/>
        <v>0</v>
      </c>
      <c r="I58" s="80" t="e">
        <f t="shared" si="13"/>
        <v>#DIV/0!</v>
      </c>
    </row>
    <row r="59" spans="3:9">
      <c r="C59" s="74"/>
      <c r="D59" s="14"/>
      <c r="E59" s="106" t="e">
        <f t="shared" si="10"/>
        <v>#DIV/0!</v>
      </c>
      <c r="F59" s="14"/>
      <c r="G59" s="80" t="e">
        <f t="shared" si="11"/>
        <v>#DIV/0!</v>
      </c>
      <c r="H59" s="107">
        <f>D59-F59</f>
        <v>0</v>
      </c>
      <c r="I59" s="80" t="e">
        <f>H59/F59*100</f>
        <v>#DIV/0!</v>
      </c>
    </row>
    <row r="60" spans="3:9">
      <c r="C60" s="74"/>
      <c r="D60" s="14"/>
      <c r="E60" s="106" t="e">
        <f t="shared" si="10"/>
        <v>#DIV/0!</v>
      </c>
      <c r="F60" s="14"/>
      <c r="G60" s="80" t="e">
        <f t="shared" si="11"/>
        <v>#DIV/0!</v>
      </c>
      <c r="H60" s="107">
        <f t="shared" si="12"/>
        <v>0</v>
      </c>
      <c r="I60" s="80" t="e">
        <f t="shared" si="13"/>
        <v>#DIV/0!</v>
      </c>
    </row>
    <row r="61" spans="3:9">
      <c r="C61" s="74"/>
      <c r="D61" s="14"/>
      <c r="E61" s="106" t="e">
        <f t="shared" si="10"/>
        <v>#DIV/0!</v>
      </c>
      <c r="F61" s="14"/>
      <c r="G61" s="80" t="e">
        <f t="shared" si="11"/>
        <v>#DIV/0!</v>
      </c>
      <c r="H61" s="107">
        <f t="shared" si="12"/>
        <v>0</v>
      </c>
      <c r="I61" s="80" t="e">
        <f t="shared" si="13"/>
        <v>#DIV/0!</v>
      </c>
    </row>
    <row r="62" spans="3:9">
      <c r="C62" s="74"/>
      <c r="D62" s="14"/>
      <c r="E62" s="106" t="e">
        <f t="shared" si="10"/>
        <v>#DIV/0!</v>
      </c>
      <c r="F62" s="14"/>
      <c r="G62" s="80" t="e">
        <f t="shared" si="11"/>
        <v>#DIV/0!</v>
      </c>
      <c r="H62" s="107">
        <f t="shared" si="12"/>
        <v>0</v>
      </c>
      <c r="I62" s="80" t="e">
        <f t="shared" si="13"/>
        <v>#DIV/0!</v>
      </c>
    </row>
    <row r="63" spans="3:9">
      <c r="C63" s="74"/>
      <c r="D63" s="14"/>
      <c r="E63" s="106" t="e">
        <f t="shared" si="10"/>
        <v>#DIV/0!</v>
      </c>
      <c r="F63" s="14"/>
      <c r="G63" s="80" t="e">
        <f t="shared" si="11"/>
        <v>#DIV/0!</v>
      </c>
      <c r="H63" s="107">
        <f t="shared" si="12"/>
        <v>0</v>
      </c>
      <c r="I63" s="80" t="e">
        <f t="shared" si="13"/>
        <v>#DIV/0!</v>
      </c>
    </row>
    <row r="64" spans="3:9">
      <c r="C64" s="74"/>
      <c r="D64" s="14"/>
      <c r="E64" s="106" t="e">
        <f t="shared" si="10"/>
        <v>#DIV/0!</v>
      </c>
      <c r="F64" s="14"/>
      <c r="G64" s="80" t="e">
        <f t="shared" si="11"/>
        <v>#DIV/0!</v>
      </c>
      <c r="H64" s="107">
        <f t="shared" si="12"/>
        <v>0</v>
      </c>
      <c r="I64" s="80" t="e">
        <f t="shared" si="13"/>
        <v>#DIV/0!</v>
      </c>
    </row>
    <row r="65" spans="3:16">
      <c r="C65" s="74"/>
      <c r="D65" s="14"/>
      <c r="E65" s="106" t="e">
        <f t="shared" si="10"/>
        <v>#DIV/0!</v>
      </c>
      <c r="F65" s="14"/>
      <c r="G65" s="80" t="e">
        <f>F65/$F$100*100</f>
        <v>#DIV/0!</v>
      </c>
      <c r="H65" s="107">
        <f>D65-F65</f>
        <v>0</v>
      </c>
      <c r="I65" s="80" t="e">
        <f>H65/F65*100</f>
        <v>#DIV/0!</v>
      </c>
    </row>
    <row r="66" spans="3:16">
      <c r="C66" s="74"/>
      <c r="D66" s="14"/>
      <c r="E66" s="106" t="e">
        <f t="shared" si="10"/>
        <v>#DIV/0!</v>
      </c>
      <c r="F66" s="14"/>
      <c r="G66" s="80" t="e">
        <f>F66/$F$100*100</f>
        <v>#DIV/0!</v>
      </c>
      <c r="H66" s="107">
        <f>D66-F66</f>
        <v>0</v>
      </c>
      <c r="I66" s="80" t="e">
        <f>H66/F66*100</f>
        <v>#DIV/0!</v>
      </c>
    </row>
    <row r="67" spans="3:16">
      <c r="C67" s="74"/>
      <c r="D67" s="14"/>
      <c r="E67" s="106" t="e">
        <f t="shared" si="10"/>
        <v>#DIV/0!</v>
      </c>
      <c r="F67" s="14"/>
      <c r="G67" s="80" t="e">
        <f>F67/$F$100*100</f>
        <v>#DIV/0!</v>
      </c>
      <c r="H67" s="107">
        <f>D67-F67</f>
        <v>0</v>
      </c>
      <c r="I67" s="80" t="e">
        <f>H67/F67*100</f>
        <v>#DIV/0!</v>
      </c>
    </row>
    <row r="68" spans="3:16">
      <c r="C68" s="74" t="s">
        <v>12</v>
      </c>
      <c r="D68" s="14">
        <f>SUM(D51:D67)</f>
        <v>0</v>
      </c>
      <c r="E68" s="106" t="e">
        <f t="shared" si="10"/>
        <v>#DIV/0!</v>
      </c>
      <c r="F68" s="14">
        <f>SUM(F51:F67)</f>
        <v>0</v>
      </c>
      <c r="G68" s="80" t="e">
        <f>F68/$F$100*100</f>
        <v>#DIV/0!</v>
      </c>
      <c r="H68" s="14">
        <f>SUM(H65:H67)</f>
        <v>0</v>
      </c>
      <c r="I68" s="80" t="e">
        <f>H68/F68*100</f>
        <v>#DIV/0!</v>
      </c>
    </row>
    <row r="69" spans="3:16">
      <c r="C69" s="100" t="s">
        <v>13</v>
      </c>
      <c r="D69" s="104"/>
      <c r="E69" s="110"/>
      <c r="F69" s="104"/>
      <c r="G69" s="111"/>
      <c r="H69" s="101"/>
      <c r="I69" s="111"/>
      <c r="P69" s="117"/>
    </row>
    <row r="70" spans="3:16">
      <c r="C70" s="74"/>
      <c r="D70" s="14"/>
      <c r="E70" s="106" t="e">
        <f t="shared" ref="E70:E87" si="14">D70/$D$100*100</f>
        <v>#DIV/0!</v>
      </c>
      <c r="F70" s="14"/>
      <c r="G70" s="80" t="e">
        <f t="shared" ref="G70:G87" si="15">F70/$F$100*100</f>
        <v>#DIV/0!</v>
      </c>
      <c r="H70" s="107">
        <f>D70-F70</f>
        <v>0</v>
      </c>
      <c r="I70" s="80" t="e">
        <f>H70/F70*100</f>
        <v>#DIV/0!</v>
      </c>
    </row>
    <row r="71" spans="3:16">
      <c r="C71" s="74"/>
      <c r="D71" s="14"/>
      <c r="E71" s="106" t="e">
        <f t="shared" si="14"/>
        <v>#DIV/0!</v>
      </c>
      <c r="F71" s="14"/>
      <c r="G71" s="80" t="e">
        <f t="shared" si="15"/>
        <v>#DIV/0!</v>
      </c>
      <c r="H71" s="107">
        <f>D71-F71</f>
        <v>0</v>
      </c>
      <c r="I71" s="80" t="e">
        <f t="shared" ref="I71:I82" si="16">H71/F71*100</f>
        <v>#DIV/0!</v>
      </c>
    </row>
    <row r="72" spans="3:16">
      <c r="C72" s="74"/>
      <c r="D72" s="14"/>
      <c r="E72" s="106" t="e">
        <f t="shared" si="14"/>
        <v>#DIV/0!</v>
      </c>
      <c r="F72" s="14"/>
      <c r="G72" s="80" t="e">
        <f t="shared" si="15"/>
        <v>#DIV/0!</v>
      </c>
      <c r="H72" s="107">
        <f t="shared" ref="H72:H85" si="17">D72-F72</f>
        <v>0</v>
      </c>
      <c r="I72" s="80" t="e">
        <f t="shared" si="16"/>
        <v>#DIV/0!</v>
      </c>
    </row>
    <row r="73" spans="3:16">
      <c r="C73" s="74"/>
      <c r="D73" s="14"/>
      <c r="E73" s="106" t="e">
        <f t="shared" si="14"/>
        <v>#DIV/0!</v>
      </c>
      <c r="F73" s="14"/>
      <c r="G73" s="80" t="e">
        <f t="shared" si="15"/>
        <v>#DIV/0!</v>
      </c>
      <c r="H73" s="107">
        <f t="shared" si="17"/>
        <v>0</v>
      </c>
      <c r="I73" s="80" t="e">
        <f t="shared" si="16"/>
        <v>#DIV/0!</v>
      </c>
    </row>
    <row r="74" spans="3:16">
      <c r="C74" s="74"/>
      <c r="D74" s="14"/>
      <c r="E74" s="106" t="e">
        <f t="shared" si="14"/>
        <v>#DIV/0!</v>
      </c>
      <c r="F74" s="14"/>
      <c r="G74" s="80" t="e">
        <f t="shared" si="15"/>
        <v>#DIV/0!</v>
      </c>
      <c r="H74" s="107">
        <f t="shared" si="17"/>
        <v>0</v>
      </c>
      <c r="I74" s="80" t="e">
        <f t="shared" si="16"/>
        <v>#DIV/0!</v>
      </c>
    </row>
    <row r="75" spans="3:16">
      <c r="C75" s="74"/>
      <c r="D75" s="14"/>
      <c r="E75" s="106" t="e">
        <f t="shared" si="14"/>
        <v>#DIV/0!</v>
      </c>
      <c r="F75" s="14"/>
      <c r="G75" s="80" t="e">
        <f t="shared" si="15"/>
        <v>#DIV/0!</v>
      </c>
      <c r="H75" s="107">
        <f t="shared" si="17"/>
        <v>0</v>
      </c>
      <c r="I75" s="80" t="e">
        <f t="shared" si="16"/>
        <v>#DIV/0!</v>
      </c>
    </row>
    <row r="76" spans="3:16">
      <c r="C76" s="74"/>
      <c r="D76" s="14"/>
      <c r="E76" s="106" t="e">
        <f t="shared" si="14"/>
        <v>#DIV/0!</v>
      </c>
      <c r="F76" s="14"/>
      <c r="G76" s="80" t="e">
        <f t="shared" si="15"/>
        <v>#DIV/0!</v>
      </c>
      <c r="H76" s="107">
        <f t="shared" si="17"/>
        <v>0</v>
      </c>
      <c r="I76" s="80" t="e">
        <f t="shared" si="16"/>
        <v>#DIV/0!</v>
      </c>
    </row>
    <row r="77" spans="3:16">
      <c r="C77" s="74"/>
      <c r="D77" s="14"/>
      <c r="E77" s="106" t="e">
        <f t="shared" si="14"/>
        <v>#DIV/0!</v>
      </c>
      <c r="F77" s="14"/>
      <c r="G77" s="80" t="e">
        <f t="shared" si="15"/>
        <v>#DIV/0!</v>
      </c>
      <c r="H77" s="107">
        <f t="shared" si="17"/>
        <v>0</v>
      </c>
      <c r="I77" s="80" t="e">
        <f t="shared" si="16"/>
        <v>#DIV/0!</v>
      </c>
    </row>
    <row r="78" spans="3:16">
      <c r="C78" s="74"/>
      <c r="D78" s="14"/>
      <c r="E78" s="106" t="e">
        <f t="shared" si="14"/>
        <v>#DIV/0!</v>
      </c>
      <c r="F78" s="14"/>
      <c r="G78" s="80" t="e">
        <f t="shared" si="15"/>
        <v>#DIV/0!</v>
      </c>
      <c r="H78" s="107">
        <f t="shared" si="17"/>
        <v>0</v>
      </c>
      <c r="I78" s="80" t="e">
        <f t="shared" si="16"/>
        <v>#DIV/0!</v>
      </c>
    </row>
    <row r="79" spans="3:16">
      <c r="C79" s="74"/>
      <c r="D79" s="14"/>
      <c r="E79" s="106" t="e">
        <f t="shared" si="14"/>
        <v>#DIV/0!</v>
      </c>
      <c r="F79" s="14"/>
      <c r="G79" s="80" t="e">
        <f t="shared" si="15"/>
        <v>#DIV/0!</v>
      </c>
      <c r="H79" s="107">
        <f t="shared" si="17"/>
        <v>0</v>
      </c>
      <c r="I79" s="80" t="e">
        <f t="shared" si="16"/>
        <v>#DIV/0!</v>
      </c>
    </row>
    <row r="80" spans="3:16">
      <c r="C80" s="74"/>
      <c r="D80" s="14"/>
      <c r="E80" s="106" t="e">
        <f t="shared" si="14"/>
        <v>#DIV/0!</v>
      </c>
      <c r="F80" s="14"/>
      <c r="G80" s="80" t="e">
        <f t="shared" si="15"/>
        <v>#DIV/0!</v>
      </c>
      <c r="H80" s="107">
        <f t="shared" si="17"/>
        <v>0</v>
      </c>
      <c r="I80" s="80" t="e">
        <f t="shared" si="16"/>
        <v>#DIV/0!</v>
      </c>
    </row>
    <row r="81" spans="3:9">
      <c r="C81" s="74"/>
      <c r="D81" s="14"/>
      <c r="E81" s="106" t="e">
        <f t="shared" si="14"/>
        <v>#DIV/0!</v>
      </c>
      <c r="F81" s="14"/>
      <c r="G81" s="80" t="e">
        <f t="shared" si="15"/>
        <v>#DIV/0!</v>
      </c>
      <c r="H81" s="107">
        <f t="shared" si="17"/>
        <v>0</v>
      </c>
      <c r="I81" s="80" t="e">
        <f t="shared" si="16"/>
        <v>#DIV/0!</v>
      </c>
    </row>
    <row r="82" spans="3:9">
      <c r="C82" s="74"/>
      <c r="D82" s="14"/>
      <c r="E82" s="106" t="e">
        <f t="shared" si="14"/>
        <v>#DIV/0!</v>
      </c>
      <c r="F82" s="14"/>
      <c r="G82" s="80" t="e">
        <f t="shared" si="15"/>
        <v>#DIV/0!</v>
      </c>
      <c r="H82" s="107">
        <f t="shared" si="17"/>
        <v>0</v>
      </c>
      <c r="I82" s="80" t="e">
        <f t="shared" si="16"/>
        <v>#DIV/0!</v>
      </c>
    </row>
    <row r="83" spans="3:9">
      <c r="C83" s="74"/>
      <c r="D83" s="14"/>
      <c r="E83" s="106" t="e">
        <f t="shared" si="14"/>
        <v>#DIV/0!</v>
      </c>
      <c r="F83" s="14"/>
      <c r="G83" s="80" t="e">
        <f t="shared" si="15"/>
        <v>#DIV/0!</v>
      </c>
      <c r="H83" s="107">
        <f t="shared" si="17"/>
        <v>0</v>
      </c>
      <c r="I83" s="80" t="e">
        <f>H83/F83*100</f>
        <v>#DIV/0!</v>
      </c>
    </row>
    <row r="84" spans="3:9">
      <c r="C84" s="74"/>
      <c r="D84" s="14"/>
      <c r="E84" s="106" t="e">
        <f t="shared" si="14"/>
        <v>#DIV/0!</v>
      </c>
      <c r="F84" s="14"/>
      <c r="G84" s="80" t="e">
        <f t="shared" si="15"/>
        <v>#DIV/0!</v>
      </c>
      <c r="H84" s="107">
        <f>D84-F84</f>
        <v>0</v>
      </c>
      <c r="I84" s="80" t="e">
        <f t="shared" ref="I84:I85" si="18">H84/F84*100</f>
        <v>#DIV/0!</v>
      </c>
    </row>
    <row r="85" spans="3:9">
      <c r="C85" s="74"/>
      <c r="D85" s="14"/>
      <c r="E85" s="106" t="e">
        <f t="shared" si="14"/>
        <v>#DIV/0!</v>
      </c>
      <c r="F85" s="14"/>
      <c r="G85" s="80" t="e">
        <f t="shared" si="15"/>
        <v>#DIV/0!</v>
      </c>
      <c r="H85" s="107">
        <f t="shared" si="17"/>
        <v>0</v>
      </c>
      <c r="I85" s="80" t="e">
        <f t="shared" si="18"/>
        <v>#DIV/0!</v>
      </c>
    </row>
    <row r="86" spans="3:9">
      <c r="C86" s="74"/>
      <c r="D86" s="14"/>
      <c r="E86" s="106" t="e">
        <f t="shared" si="14"/>
        <v>#DIV/0!</v>
      </c>
      <c r="F86" s="14"/>
      <c r="G86" s="80" t="e">
        <f t="shared" si="15"/>
        <v>#DIV/0!</v>
      </c>
      <c r="H86" s="107">
        <f>D86-F86</f>
        <v>0</v>
      </c>
      <c r="I86" s="80" t="e">
        <f>H86/F86*100</f>
        <v>#DIV/0!</v>
      </c>
    </row>
    <row r="87" spans="3:9">
      <c r="C87" s="74" t="s">
        <v>14</v>
      </c>
      <c r="D87" s="14">
        <f>SUM(D70:D86)</f>
        <v>0</v>
      </c>
      <c r="E87" s="106" t="e">
        <f t="shared" si="14"/>
        <v>#DIV/0!</v>
      </c>
      <c r="F87" s="14">
        <f>SUM(F70:F86)</f>
        <v>0</v>
      </c>
      <c r="G87" s="80" t="e">
        <f t="shared" si="15"/>
        <v>#DIV/0!</v>
      </c>
      <c r="H87" s="14">
        <f>SUM(H85:H86)</f>
        <v>0</v>
      </c>
      <c r="I87" s="80" t="e">
        <f>H87/F87*100</f>
        <v>#DIV/0!</v>
      </c>
    </row>
    <row r="88" spans="3:9">
      <c r="C88" s="97" t="s">
        <v>15</v>
      </c>
      <c r="D88" s="99"/>
      <c r="E88" s="109"/>
      <c r="F88" s="99"/>
      <c r="G88" s="108"/>
      <c r="H88" s="98"/>
      <c r="I88" s="108"/>
    </row>
    <row r="89" spans="3:9">
      <c r="C89" s="74"/>
      <c r="D89" s="14"/>
      <c r="E89" s="106" t="e">
        <f>D89/$D$100*100</f>
        <v>#DIV/0!</v>
      </c>
      <c r="F89" s="14"/>
      <c r="G89" s="80" t="e">
        <f>F89/$F$100*100</f>
        <v>#DIV/0!</v>
      </c>
      <c r="H89" s="107">
        <f>D89-F89</f>
        <v>0</v>
      </c>
      <c r="I89" s="80" t="e">
        <f>H89/F89*100</f>
        <v>#DIV/0!</v>
      </c>
    </row>
    <row r="90" spans="3:9">
      <c r="C90" s="74"/>
      <c r="D90" s="14"/>
      <c r="E90" s="106" t="e">
        <f t="shared" ref="E90:E95" si="19">D90/$D$100*100</f>
        <v>#DIV/0!</v>
      </c>
      <c r="F90" s="14"/>
      <c r="G90" s="80" t="e">
        <f t="shared" ref="G90:G95" si="20">F90/$F$100*100</f>
        <v>#DIV/0!</v>
      </c>
      <c r="H90" s="107">
        <f t="shared" ref="H90:H95" si="21">D90-F90</f>
        <v>0</v>
      </c>
      <c r="I90" s="80" t="e">
        <f t="shared" ref="I90:I96" si="22">H90/F90*100</f>
        <v>#DIV/0!</v>
      </c>
    </row>
    <row r="91" spans="3:9">
      <c r="C91" s="74"/>
      <c r="D91" s="14"/>
      <c r="E91" s="106" t="e">
        <f t="shared" si="19"/>
        <v>#DIV/0!</v>
      </c>
      <c r="F91" s="14"/>
      <c r="G91" s="80" t="e">
        <f t="shared" si="20"/>
        <v>#DIV/0!</v>
      </c>
      <c r="H91" s="107">
        <f t="shared" si="21"/>
        <v>0</v>
      </c>
      <c r="I91" s="80" t="e">
        <f t="shared" si="22"/>
        <v>#DIV/0!</v>
      </c>
    </row>
    <row r="92" spans="3:9">
      <c r="C92" s="74"/>
      <c r="D92" s="14"/>
      <c r="E92" s="106" t="e">
        <f t="shared" si="19"/>
        <v>#DIV/0!</v>
      </c>
      <c r="F92" s="14"/>
      <c r="G92" s="80" t="e">
        <f t="shared" si="20"/>
        <v>#DIV/0!</v>
      </c>
      <c r="H92" s="107">
        <f t="shared" si="21"/>
        <v>0</v>
      </c>
      <c r="I92" s="80" t="e">
        <f t="shared" si="22"/>
        <v>#DIV/0!</v>
      </c>
    </row>
    <row r="93" spans="3:9">
      <c r="C93" s="74"/>
      <c r="D93" s="14"/>
      <c r="E93" s="106" t="e">
        <f t="shared" si="19"/>
        <v>#DIV/0!</v>
      </c>
      <c r="F93" s="14"/>
      <c r="G93" s="80" t="e">
        <f t="shared" si="20"/>
        <v>#DIV/0!</v>
      </c>
      <c r="H93" s="107">
        <f t="shared" si="21"/>
        <v>0</v>
      </c>
      <c r="I93" s="80" t="e">
        <f t="shared" si="22"/>
        <v>#DIV/0!</v>
      </c>
    </row>
    <row r="94" spans="3:9">
      <c r="C94" s="74"/>
      <c r="D94" s="14"/>
      <c r="E94" s="106" t="e">
        <f>D94/$D$100*100</f>
        <v>#DIV/0!</v>
      </c>
      <c r="F94" s="14"/>
      <c r="G94" s="80" t="e">
        <f t="shared" si="20"/>
        <v>#DIV/0!</v>
      </c>
      <c r="H94" s="107">
        <f t="shared" si="21"/>
        <v>0</v>
      </c>
      <c r="I94" s="80" t="e">
        <f t="shared" si="22"/>
        <v>#DIV/0!</v>
      </c>
    </row>
    <row r="95" spans="3:9">
      <c r="C95" s="74"/>
      <c r="D95" s="14"/>
      <c r="E95" s="106" t="e">
        <f t="shared" si="19"/>
        <v>#DIV/0!</v>
      </c>
      <c r="F95" s="14"/>
      <c r="G95" s="80" t="e">
        <f t="shared" si="20"/>
        <v>#DIV/0!</v>
      </c>
      <c r="H95" s="107">
        <f t="shared" si="21"/>
        <v>0</v>
      </c>
      <c r="I95" s="80" t="e">
        <f t="shared" si="22"/>
        <v>#DIV/0!</v>
      </c>
    </row>
    <row r="96" spans="3:9">
      <c r="C96" s="74"/>
      <c r="D96" s="14"/>
      <c r="E96" s="106" t="e">
        <f>D96/$D$100*100</f>
        <v>#DIV/0!</v>
      </c>
      <c r="F96" s="14"/>
      <c r="G96" s="80" t="e">
        <f>F96/$F$100*100</f>
        <v>#DIV/0!</v>
      </c>
      <c r="H96" s="107">
        <f>D96-F96</f>
        <v>0</v>
      </c>
      <c r="I96" s="80" t="e">
        <f t="shared" si="22"/>
        <v>#DIV/0!</v>
      </c>
    </row>
    <row r="97" spans="2:10">
      <c r="C97" s="74"/>
      <c r="D97" s="14"/>
      <c r="E97" s="106" t="e">
        <f>D97/$D$100*100</f>
        <v>#DIV/0!</v>
      </c>
      <c r="F97" s="14"/>
      <c r="G97" s="80" t="e">
        <f>F97/$F$100*100</f>
        <v>#DIV/0!</v>
      </c>
      <c r="H97" s="107">
        <f>D97-F97</f>
        <v>0</v>
      </c>
      <c r="I97" s="80" t="e">
        <f>H97/F97*100</f>
        <v>#DIV/0!</v>
      </c>
    </row>
    <row r="98" spans="2:10">
      <c r="C98" s="74"/>
      <c r="D98" s="14"/>
      <c r="E98" s="106" t="e">
        <f>D98/$D$100*100</f>
        <v>#DIV/0!</v>
      </c>
      <c r="F98" s="14"/>
      <c r="G98" s="80" t="e">
        <f>F98/$F$100*100</f>
        <v>#DIV/0!</v>
      </c>
      <c r="H98" s="107">
        <f>D98-F98</f>
        <v>0</v>
      </c>
      <c r="I98" s="80" t="e">
        <f>H98/F98*100</f>
        <v>#DIV/0!</v>
      </c>
    </row>
    <row r="99" spans="2:10">
      <c r="C99" s="74" t="s">
        <v>16</v>
      </c>
      <c r="D99" s="14">
        <f>SUM(D89:D98)</f>
        <v>0</v>
      </c>
      <c r="E99" s="106" t="e">
        <f>D99/$D$100*100</f>
        <v>#DIV/0!</v>
      </c>
      <c r="F99" s="14">
        <f>SUM(F89:F98)</f>
        <v>0</v>
      </c>
      <c r="G99" s="80" t="e">
        <f>F99/$F$100*100</f>
        <v>#DIV/0!</v>
      </c>
      <c r="H99" s="14">
        <f>SUM(H96:H98)</f>
        <v>0</v>
      </c>
      <c r="I99" s="80" t="e">
        <f>H99/F99*100</f>
        <v>#DIV/0!</v>
      </c>
    </row>
    <row r="100" spans="2:10">
      <c r="C100" s="74" t="s">
        <v>17</v>
      </c>
      <c r="D100" s="14">
        <f>D99+D87+D68</f>
        <v>0</v>
      </c>
      <c r="E100" s="106" t="e">
        <f>D100/$D$100*100</f>
        <v>#DIV/0!</v>
      </c>
      <c r="F100" s="14">
        <f>F99+F87+F68</f>
        <v>0</v>
      </c>
      <c r="G100" s="80" t="e">
        <f>F100/$F$100*100</f>
        <v>#DIV/0!</v>
      </c>
      <c r="H100" s="14">
        <f>H99+H87+H68</f>
        <v>0</v>
      </c>
      <c r="I100" s="80" t="e">
        <f>H100/F100*100</f>
        <v>#DIV/0!</v>
      </c>
    </row>
    <row r="101" spans="2:10">
      <c r="D101" s="4"/>
      <c r="E101" s="4"/>
      <c r="F101" s="4"/>
    </row>
    <row r="102" spans="2:10">
      <c r="B102" s="18"/>
      <c r="C102" s="18"/>
      <c r="D102" s="19"/>
      <c r="E102" s="19"/>
      <c r="F102" s="19"/>
      <c r="G102" s="18"/>
      <c r="H102" s="18"/>
      <c r="I102" s="18"/>
      <c r="J102" s="18"/>
    </row>
    <row r="103" spans="2:10">
      <c r="D103" s="4"/>
      <c r="E103" s="4"/>
      <c r="F103" s="4"/>
    </row>
    <row r="104" spans="2:10">
      <c r="C104" s="133"/>
      <c r="D104" s="133"/>
      <c r="E104" s="133"/>
      <c r="F104" s="133"/>
      <c r="G104" s="133"/>
      <c r="H104" s="133"/>
      <c r="I104" s="133"/>
    </row>
    <row r="105" spans="2:10">
      <c r="C105" s="133" t="s">
        <v>89</v>
      </c>
      <c r="D105" s="133"/>
      <c r="E105" s="133"/>
      <c r="F105" s="133"/>
      <c r="G105" s="133"/>
      <c r="H105" s="133"/>
      <c r="I105" s="133"/>
    </row>
    <row r="106" spans="2:10">
      <c r="C106" s="133" t="s">
        <v>90</v>
      </c>
      <c r="D106" s="133"/>
      <c r="E106" s="133"/>
      <c r="F106" s="133"/>
      <c r="G106" s="133"/>
      <c r="H106" s="133"/>
      <c r="I106" s="133"/>
    </row>
    <row r="107" spans="2:10">
      <c r="C107" s="134" t="s">
        <v>3</v>
      </c>
      <c r="D107" s="134"/>
      <c r="E107" s="134"/>
      <c r="F107" s="134"/>
      <c r="G107" s="134"/>
      <c r="H107" s="134"/>
      <c r="I107" s="134"/>
    </row>
    <row r="108" spans="2:10" ht="15.75" thickBot="1"/>
    <row r="109" spans="2:10">
      <c r="C109" s="7"/>
      <c r="D109" s="36">
        <v>2019</v>
      </c>
      <c r="E109" s="37" t="s">
        <v>223</v>
      </c>
      <c r="F109" s="36">
        <v>2018</v>
      </c>
      <c r="G109" s="37" t="s">
        <v>223</v>
      </c>
      <c r="H109" s="36" t="s">
        <v>224</v>
      </c>
      <c r="I109" s="17" t="s">
        <v>223</v>
      </c>
    </row>
    <row r="110" spans="2:10">
      <c r="C110" s="11"/>
      <c r="D110" s="15"/>
      <c r="E110" s="16"/>
      <c r="F110" s="15"/>
      <c r="G110" s="16"/>
      <c r="H110" s="15"/>
      <c r="I110" s="10"/>
      <c r="J110" s="20"/>
    </row>
    <row r="111" spans="2:10">
      <c r="C111" s="11" t="s">
        <v>18</v>
      </c>
      <c r="D111" s="38">
        <v>112394</v>
      </c>
      <c r="E111" s="40">
        <v>100</v>
      </c>
      <c r="F111" s="38">
        <v>65920</v>
      </c>
      <c r="G111" s="16">
        <v>100</v>
      </c>
      <c r="H111" s="48">
        <f>D111-F111</f>
        <v>46474</v>
      </c>
      <c r="I111" s="45">
        <f>H111/$F$111*100</f>
        <v>70.5006067961165</v>
      </c>
      <c r="J111" s="21"/>
    </row>
    <row r="112" spans="2:10">
      <c r="C112" s="11" t="s">
        <v>19</v>
      </c>
      <c r="D112" s="38">
        <v>-68118</v>
      </c>
      <c r="E112" s="40">
        <f>D112/$D$111*100</f>
        <v>-60.606438066088941</v>
      </c>
      <c r="F112" s="38">
        <v>-39238</v>
      </c>
      <c r="G112" s="40">
        <f>F112/F$111*100</f>
        <v>-59.523665048543691</v>
      </c>
      <c r="H112" s="48">
        <f>D112-F112</f>
        <v>-28880</v>
      </c>
      <c r="I112" s="45">
        <f>H112/$F$112*100</f>
        <v>73.602120393496094</v>
      </c>
    </row>
    <row r="113" spans="3:9">
      <c r="C113" s="11" t="s">
        <v>20</v>
      </c>
      <c r="D113" s="39">
        <f>SUM(D111:D112)</f>
        <v>44276</v>
      </c>
      <c r="E113" s="42">
        <f>D113/$D$111*100</f>
        <v>39.393561933911066</v>
      </c>
      <c r="F113" s="39">
        <f>SUM(F111:F112)</f>
        <v>26682</v>
      </c>
      <c r="G113" s="42">
        <f>F113/F$111*100</f>
        <v>40.476334951456309</v>
      </c>
      <c r="H113" s="39">
        <f>SUM(H111:H112)</f>
        <v>17594</v>
      </c>
      <c r="I113" s="49">
        <f>$H$113/$F$113*100</f>
        <v>65.93958473877521</v>
      </c>
    </row>
    <row r="114" spans="3:9">
      <c r="C114" s="11"/>
      <c r="D114" s="38"/>
      <c r="E114" s="40"/>
      <c r="F114" s="38"/>
      <c r="G114" s="40"/>
      <c r="H114" s="15"/>
      <c r="I114" s="10"/>
    </row>
    <row r="115" spans="3:9">
      <c r="C115" s="11" t="s">
        <v>21</v>
      </c>
      <c r="D115" s="47">
        <v>-22401</v>
      </c>
      <c r="E115" s="50">
        <f>D115/$D$111*100</f>
        <v>-19.930779223090202</v>
      </c>
      <c r="F115" s="47">
        <v>-16427</v>
      </c>
      <c r="G115" s="50">
        <f>F115/F$111*100</f>
        <v>-24.919599514563107</v>
      </c>
      <c r="H115" s="51">
        <f>D115-F115</f>
        <v>-5974</v>
      </c>
      <c r="I115" s="52">
        <f>H115/F115*100</f>
        <v>36.366956839349854</v>
      </c>
    </row>
    <row r="116" spans="3:9">
      <c r="C116" s="11" t="s">
        <v>22</v>
      </c>
      <c r="D116" s="38">
        <f>SUM(D113:D115)</f>
        <v>21875</v>
      </c>
      <c r="E116" s="40">
        <f>D116/$D$111*100</f>
        <v>19.462782710820861</v>
      </c>
      <c r="F116" s="38">
        <f>SUM(F113:F115)</f>
        <v>10255</v>
      </c>
      <c r="G116" s="40">
        <f>F116/F$111*100</f>
        <v>15.556735436893204</v>
      </c>
      <c r="H116" s="38">
        <f>SUM(H113:H115)</f>
        <v>11620</v>
      </c>
      <c r="I116" s="45">
        <f>H116/F116*100</f>
        <v>113.31058020477815</v>
      </c>
    </row>
    <row r="117" spans="3:9">
      <c r="C117" s="11" t="s">
        <v>23</v>
      </c>
      <c r="D117" s="38"/>
      <c r="E117" s="40"/>
      <c r="F117" s="38"/>
      <c r="G117" s="40"/>
      <c r="H117" s="15"/>
      <c r="I117" s="10"/>
    </row>
    <row r="118" spans="3:9">
      <c r="C118" s="11" t="s">
        <v>24</v>
      </c>
      <c r="D118" s="38">
        <v>3750</v>
      </c>
      <c r="E118" s="40">
        <f t="shared" ref="E118:E124" si="23">D118/$D$111*100</f>
        <v>3.3364770361407192</v>
      </c>
      <c r="F118" s="38">
        <v>1250</v>
      </c>
      <c r="G118" s="40">
        <f t="shared" ref="G118:G124" si="24">F118/F$111*100</f>
        <v>1.8962378640776698</v>
      </c>
      <c r="H118" s="48">
        <f>D118-F118</f>
        <v>2500</v>
      </c>
      <c r="I118" s="45">
        <f t="shared" ref="I118:I124" si="25">H118/F118*100</f>
        <v>200</v>
      </c>
    </row>
    <row r="119" spans="3:9">
      <c r="C119" s="11" t="s">
        <v>25</v>
      </c>
      <c r="D119" s="38">
        <v>-3239</v>
      </c>
      <c r="E119" s="40">
        <f t="shared" si="23"/>
        <v>-2.8818264320159441</v>
      </c>
      <c r="F119" s="38">
        <v>-2878</v>
      </c>
      <c r="G119" s="40">
        <f t="shared" si="24"/>
        <v>-4.3658980582524274</v>
      </c>
      <c r="H119" s="48">
        <f>D119-F119</f>
        <v>-361</v>
      </c>
      <c r="I119" s="45">
        <f t="shared" si="25"/>
        <v>12.543432939541349</v>
      </c>
    </row>
    <row r="120" spans="3:9">
      <c r="C120" s="11" t="s">
        <v>26</v>
      </c>
      <c r="D120" s="38">
        <v>-7248</v>
      </c>
      <c r="E120" s="40">
        <f t="shared" si="23"/>
        <v>-6.4487428154527819</v>
      </c>
      <c r="F120" s="38">
        <v>-6294</v>
      </c>
      <c r="G120" s="40">
        <f t="shared" si="24"/>
        <v>-9.5479368932038824</v>
      </c>
      <c r="H120" s="48">
        <f>D120-F120</f>
        <v>-954</v>
      </c>
      <c r="I120" s="45">
        <f t="shared" si="25"/>
        <v>15.15729265967588</v>
      </c>
    </row>
    <row r="121" spans="3:9">
      <c r="C121" s="11" t="s">
        <v>27</v>
      </c>
      <c r="D121" s="39">
        <f>SUM(D116:D120)</f>
        <v>15138</v>
      </c>
      <c r="E121" s="42">
        <f t="shared" si="23"/>
        <v>13.468690499492855</v>
      </c>
      <c r="F121" s="39">
        <f>SUM(F116:F120)</f>
        <v>2333</v>
      </c>
      <c r="G121" s="42">
        <f t="shared" si="24"/>
        <v>3.539138349514563</v>
      </c>
      <c r="H121" s="39">
        <f>SUM(H116:H120)</f>
        <v>12805</v>
      </c>
      <c r="I121" s="49">
        <f t="shared" si="25"/>
        <v>548.86412344620658</v>
      </c>
    </row>
    <row r="122" spans="3:9">
      <c r="C122" s="11" t="s">
        <v>28</v>
      </c>
      <c r="D122" s="38">
        <v>-4938</v>
      </c>
      <c r="E122" s="40">
        <f t="shared" si="23"/>
        <v>-4.3934729611900991</v>
      </c>
      <c r="F122" s="38">
        <v>-927</v>
      </c>
      <c r="G122" s="40">
        <f t="shared" si="24"/>
        <v>-1.40625</v>
      </c>
      <c r="H122" s="48">
        <f>D122-F122</f>
        <v>-4011</v>
      </c>
      <c r="I122" s="45">
        <f t="shared" si="25"/>
        <v>432.6860841423948</v>
      </c>
    </row>
    <row r="123" spans="3:9">
      <c r="C123" s="11" t="s">
        <v>29</v>
      </c>
      <c r="D123" s="47">
        <v>-3060</v>
      </c>
      <c r="E123" s="50">
        <f t="shared" si="23"/>
        <v>-2.7225652614908271</v>
      </c>
      <c r="F123" s="47">
        <v>-422</v>
      </c>
      <c r="G123" s="50">
        <f t="shared" si="24"/>
        <v>-0.64016990291262144</v>
      </c>
      <c r="H123" s="51">
        <f>D123-F123</f>
        <v>-2638</v>
      </c>
      <c r="I123" s="52">
        <f t="shared" si="25"/>
        <v>625.11848341232223</v>
      </c>
    </row>
    <row r="124" spans="3:9" ht="15.75" thickBot="1">
      <c r="C124" s="12" t="s">
        <v>30</v>
      </c>
      <c r="D124" s="53">
        <f>SUM(D121:D123)</f>
        <v>7140</v>
      </c>
      <c r="E124" s="41">
        <f t="shared" si="23"/>
        <v>6.3526522768119289</v>
      </c>
      <c r="F124" s="53">
        <f>SUM(F121:F123)</f>
        <v>984</v>
      </c>
      <c r="G124" s="41">
        <f t="shared" si="24"/>
        <v>1.4927184466019416</v>
      </c>
      <c r="H124" s="53">
        <f>SUM(H121:H123)</f>
        <v>6156</v>
      </c>
      <c r="I124" s="46">
        <f t="shared" si="25"/>
        <v>625.60975609756099</v>
      </c>
    </row>
  </sheetData>
  <mergeCells count="8">
    <mergeCell ref="C105:I105"/>
    <mergeCell ref="C106:I106"/>
    <mergeCell ref="C107:I107"/>
    <mergeCell ref="C3:I3"/>
    <mergeCell ref="C4:I4"/>
    <mergeCell ref="C5:I5"/>
    <mergeCell ref="C6:I6"/>
    <mergeCell ref="C104:I104"/>
  </mergeCells>
  <pageMargins left="0.7" right="0.7" top="0.75" bottom="0.75" header="0.3" footer="0.3"/>
  <pageSetup scale="72" orientation="portrait" r:id="rId1"/>
  <rowBreaks count="1" manualBreakCount="1">
    <brk id="101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E15"/>
  <sheetViews>
    <sheetView showGridLines="0" zoomScaleNormal="100" zoomScaleSheetLayoutView="100" workbookViewId="0">
      <selection activeCell="D7" sqref="D7"/>
    </sheetView>
  </sheetViews>
  <sheetFormatPr baseColWidth="10" defaultRowHeight="15"/>
  <cols>
    <col min="1" max="1" width="17.28515625" customWidth="1"/>
    <col min="2" max="2" width="5.5703125" customWidth="1"/>
    <col min="3" max="3" width="45.42578125" customWidth="1"/>
    <col min="6" max="6" width="5.140625" customWidth="1"/>
  </cols>
  <sheetData>
    <row r="3" spans="3:5" ht="15.75" thickBot="1">
      <c r="C3" s="9"/>
    </row>
    <row r="4" spans="3:5" ht="15.75" thickBot="1">
      <c r="C4" s="62" t="s">
        <v>225</v>
      </c>
      <c r="D4" s="64">
        <v>2024</v>
      </c>
      <c r="E4" s="63">
        <v>2023</v>
      </c>
    </row>
    <row r="5" spans="3:5" ht="6.75" customHeight="1">
      <c r="C5" s="11"/>
      <c r="D5" s="13"/>
      <c r="E5" s="10"/>
    </row>
    <row r="6" spans="3:5">
      <c r="C6" s="11" t="s">
        <v>37</v>
      </c>
      <c r="D6" s="65" t="e">
        <f>'Análisis Vertical'!E28/100</f>
        <v>#DIV/0!</v>
      </c>
      <c r="E6" s="57" t="e">
        <f>'Análisis Vertical'!G28/100</f>
        <v>#DIV/0!</v>
      </c>
    </row>
    <row r="7" spans="3:5">
      <c r="C7" s="11" t="s">
        <v>226</v>
      </c>
      <c r="D7" s="65" t="e">
        <f>'Análisis Vertical'!E47/100</f>
        <v>#DIV/0!</v>
      </c>
      <c r="E7" s="57" t="e">
        <f>'Análisis Vertical'!G47/100</f>
        <v>#DIV/0!</v>
      </c>
    </row>
    <row r="8" spans="3:5">
      <c r="C8" s="8" t="s">
        <v>227</v>
      </c>
      <c r="D8" s="66" t="e">
        <f>SUM(D6:D7)</f>
        <v>#DIV/0!</v>
      </c>
      <c r="E8" s="58" t="e">
        <f>SUM(E6:E7)</f>
        <v>#DIV/0!</v>
      </c>
    </row>
    <row r="9" spans="3:5" ht="15.75" thickBot="1">
      <c r="C9" s="11"/>
      <c r="D9" s="13"/>
      <c r="E9" s="10"/>
    </row>
    <row r="10" spans="3:5" ht="15.75" thickBot="1">
      <c r="C10" s="62" t="s">
        <v>228</v>
      </c>
      <c r="D10" s="64">
        <v>2019</v>
      </c>
      <c r="E10" s="63">
        <v>2018</v>
      </c>
    </row>
    <row r="11" spans="3:5" ht="6.75" customHeight="1">
      <c r="C11" s="11"/>
      <c r="D11" s="13"/>
      <c r="E11" s="10"/>
    </row>
    <row r="12" spans="3:5">
      <c r="C12" s="59" t="s">
        <v>38</v>
      </c>
      <c r="D12" s="65" t="e">
        <f>'Análisis Vertical'!E68/100</f>
        <v>#DIV/0!</v>
      </c>
      <c r="E12" s="57" t="e">
        <f>'Análisis Vertical'!G68/100</f>
        <v>#DIV/0!</v>
      </c>
    </row>
    <row r="13" spans="3:5">
      <c r="C13" s="11" t="s">
        <v>85</v>
      </c>
      <c r="D13" s="65" t="e">
        <f>'Análisis Vertical'!E87/100</f>
        <v>#DIV/0!</v>
      </c>
      <c r="E13" s="57" t="e">
        <f>'Análisis Vertical'!G87/100</f>
        <v>#DIV/0!</v>
      </c>
    </row>
    <row r="14" spans="3:5">
      <c r="C14" s="59" t="s">
        <v>229</v>
      </c>
      <c r="D14" s="65" t="e">
        <f>'Análisis Vertical'!E99/100</f>
        <v>#DIV/0!</v>
      </c>
      <c r="E14" s="57" t="e">
        <f>'Análisis Vertical'!G99/100</f>
        <v>#DIV/0!</v>
      </c>
    </row>
    <row r="15" spans="3:5" ht="15.75" thickBot="1">
      <c r="C15" s="60" t="s">
        <v>230</v>
      </c>
      <c r="D15" s="67" t="e">
        <f>SUM(D12:D14)</f>
        <v>#DIV/0!</v>
      </c>
      <c r="E15" s="61" t="e">
        <f>SUM(E12:E14)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G21"/>
  <sheetViews>
    <sheetView showGridLines="0" zoomScaleNormal="100" zoomScaleSheetLayoutView="100" workbookViewId="0">
      <selection activeCell="K17" sqref="K17"/>
    </sheetView>
  </sheetViews>
  <sheetFormatPr baseColWidth="10" defaultRowHeight="15"/>
  <cols>
    <col min="2" max="2" width="5.140625" customWidth="1"/>
    <col min="3" max="3" width="4.5703125" style="5" customWidth="1"/>
    <col min="4" max="4" width="2" customWidth="1"/>
    <col min="5" max="5" width="45.140625" customWidth="1"/>
    <col min="8" max="8" width="5.5703125" customWidth="1"/>
  </cols>
  <sheetData>
    <row r="2" spans="3:7" ht="15.75" thickBot="1"/>
    <row r="3" spans="3:7">
      <c r="C3" s="68" t="s">
        <v>231</v>
      </c>
      <c r="D3" s="69" t="s">
        <v>232</v>
      </c>
      <c r="E3" s="70"/>
      <c r="F3" s="71">
        <v>2024</v>
      </c>
      <c r="G3" s="72">
        <v>2023</v>
      </c>
    </row>
    <row r="4" spans="3:7">
      <c r="C4" s="73"/>
      <c r="D4" s="74">
        <v>1</v>
      </c>
      <c r="E4" s="74" t="s">
        <v>233</v>
      </c>
      <c r="F4" s="75">
        <v>2</v>
      </c>
      <c r="G4" s="76">
        <v>2.0699999999999998</v>
      </c>
    </row>
    <row r="5" spans="3:7">
      <c r="C5" s="73"/>
      <c r="D5" s="74">
        <v>2</v>
      </c>
      <c r="E5" s="74" t="s">
        <v>234</v>
      </c>
      <c r="F5" s="74">
        <v>0.66</v>
      </c>
      <c r="G5" s="76">
        <v>0.66</v>
      </c>
    </row>
    <row r="6" spans="3:7">
      <c r="C6" s="73"/>
      <c r="D6" s="74">
        <v>3</v>
      </c>
      <c r="E6" s="74" t="s">
        <v>235</v>
      </c>
      <c r="F6" s="74">
        <v>0.12</v>
      </c>
      <c r="G6" s="76">
        <v>7.0000000000000007E-2</v>
      </c>
    </row>
    <row r="7" spans="3:7">
      <c r="C7" s="73"/>
      <c r="D7" s="74">
        <v>4</v>
      </c>
      <c r="E7" s="74" t="s">
        <v>236</v>
      </c>
      <c r="F7" s="14">
        <v>28890</v>
      </c>
      <c r="G7" s="44">
        <v>19321</v>
      </c>
    </row>
    <row r="8" spans="3:7">
      <c r="C8" s="73"/>
      <c r="D8" s="74">
        <v>5</v>
      </c>
      <c r="E8" s="74" t="s">
        <v>237</v>
      </c>
      <c r="F8" s="74">
        <v>49</v>
      </c>
      <c r="G8" s="76">
        <v>72</v>
      </c>
    </row>
    <row r="9" spans="3:7">
      <c r="C9" s="73"/>
      <c r="D9" s="74">
        <v>6</v>
      </c>
      <c r="E9" s="74" t="s">
        <v>238</v>
      </c>
      <c r="F9" s="74">
        <v>89</v>
      </c>
      <c r="G9" s="76">
        <v>101</v>
      </c>
    </row>
    <row r="10" spans="3:7">
      <c r="C10" s="73"/>
      <c r="D10" s="74">
        <v>7</v>
      </c>
      <c r="E10" s="74" t="s">
        <v>239</v>
      </c>
      <c r="F10" s="74">
        <v>170</v>
      </c>
      <c r="G10" s="76">
        <v>215</v>
      </c>
    </row>
    <row r="11" spans="3:7">
      <c r="C11" s="73" t="s">
        <v>240</v>
      </c>
      <c r="D11" s="77" t="s">
        <v>241</v>
      </c>
      <c r="E11" s="74"/>
      <c r="F11" s="74"/>
      <c r="G11" s="76"/>
    </row>
    <row r="12" spans="3:7">
      <c r="C12" s="73"/>
      <c r="D12" s="74">
        <v>1</v>
      </c>
      <c r="E12" s="74" t="s">
        <v>242</v>
      </c>
      <c r="F12" s="74">
        <v>3.73</v>
      </c>
      <c r="G12" s="43">
        <v>7.4867333623314485</v>
      </c>
    </row>
    <row r="13" spans="3:7">
      <c r="C13" s="73"/>
      <c r="D13" s="74">
        <v>2</v>
      </c>
      <c r="E13" s="74" t="s">
        <v>243</v>
      </c>
      <c r="F13" s="74">
        <v>0.18</v>
      </c>
      <c r="G13" s="43">
        <v>0.10695246832461382</v>
      </c>
    </row>
    <row r="14" spans="3:7">
      <c r="C14" s="73"/>
      <c r="D14" s="74">
        <v>3</v>
      </c>
      <c r="E14" s="74" t="s">
        <v>244</v>
      </c>
      <c r="F14" s="74">
        <v>0.56999999999999995</v>
      </c>
      <c r="G14" s="43">
        <v>0.64015273610870049</v>
      </c>
    </row>
    <row r="15" spans="3:7">
      <c r="C15" s="73"/>
      <c r="D15" s="74">
        <v>4</v>
      </c>
      <c r="E15" s="74" t="s">
        <v>245</v>
      </c>
      <c r="F15" s="74">
        <v>2.2799999999999998</v>
      </c>
      <c r="G15" s="76">
        <v>2.08</v>
      </c>
    </row>
    <row r="16" spans="3:7">
      <c r="C16" s="73"/>
      <c r="D16" s="74">
        <v>5</v>
      </c>
      <c r="E16" s="74" t="s">
        <v>246</v>
      </c>
      <c r="F16" s="78">
        <v>0.1</v>
      </c>
      <c r="G16" s="43">
        <v>2.46E-2</v>
      </c>
    </row>
    <row r="17" spans="3:7">
      <c r="C17" s="73" t="s">
        <v>247</v>
      </c>
      <c r="D17" s="77" t="s">
        <v>248</v>
      </c>
      <c r="E17" s="74"/>
      <c r="F17" s="74"/>
      <c r="G17" s="76"/>
    </row>
    <row r="18" spans="3:7">
      <c r="C18" s="73"/>
      <c r="D18" s="74">
        <v>1</v>
      </c>
      <c r="E18" s="74" t="s">
        <v>249</v>
      </c>
      <c r="F18" s="74">
        <v>0.06</v>
      </c>
      <c r="G18" s="76">
        <v>0.01</v>
      </c>
    </row>
    <row r="19" spans="3:7">
      <c r="C19" s="73"/>
      <c r="D19" s="74">
        <v>2</v>
      </c>
      <c r="E19" s="74" t="s">
        <v>250</v>
      </c>
      <c r="F19" s="74">
        <v>0.39</v>
      </c>
      <c r="G19" s="79">
        <v>0.4</v>
      </c>
    </row>
    <row r="20" spans="3:7">
      <c r="C20" s="73"/>
      <c r="D20" s="74">
        <v>3</v>
      </c>
      <c r="E20" s="74" t="s">
        <v>251</v>
      </c>
      <c r="F20" s="80">
        <v>0.1</v>
      </c>
      <c r="G20" s="76">
        <v>0.02</v>
      </c>
    </row>
    <row r="21" spans="3:7" ht="15.75" thickBot="1">
      <c r="C21" s="81"/>
      <c r="D21" s="82">
        <v>4</v>
      </c>
      <c r="E21" s="82" t="s">
        <v>252</v>
      </c>
      <c r="F21" s="83">
        <v>0.18</v>
      </c>
      <c r="G21" s="84">
        <v>0.02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R601"/>
  <sheetViews>
    <sheetView workbookViewId="0">
      <selection activeCell="G1" sqref="G1"/>
    </sheetView>
  </sheetViews>
  <sheetFormatPr baseColWidth="10" defaultRowHeight="15"/>
  <sheetData>
    <row r="3" spans="5:18" s="85" customFormat="1" ht="15.75">
      <c r="E3" s="86"/>
      <c r="R3" s="86"/>
    </row>
    <row r="4" spans="5:18" s="85" customFormat="1"/>
    <row r="5" spans="5:18" s="85" customFormat="1" ht="15.75">
      <c r="R5" s="86"/>
    </row>
    <row r="6" spans="5:18" s="85" customFormat="1">
      <c r="R6" s="87"/>
    </row>
    <row r="7" spans="5:18" s="85" customFormat="1"/>
    <row r="8" spans="5:18" s="85" customFormat="1">
      <c r="R8" s="87"/>
    </row>
    <row r="9" spans="5:18" s="85" customFormat="1">
      <c r="R9" s="87"/>
    </row>
    <row r="10" spans="5:18" s="85" customFormat="1"/>
    <row r="11" spans="5:18" s="85" customFormat="1">
      <c r="R11" s="87"/>
    </row>
    <row r="12" spans="5:18" s="85" customFormat="1">
      <c r="R12" s="87"/>
    </row>
    <row r="13" spans="5:18" s="85" customFormat="1"/>
    <row r="14" spans="5:18" s="85" customFormat="1" ht="15.75">
      <c r="R14" s="86"/>
    </row>
    <row r="15" spans="5:18" s="85" customFormat="1">
      <c r="R15" s="87"/>
    </row>
    <row r="16" spans="5:18" s="85" customFormat="1">
      <c r="R16" s="88"/>
    </row>
    <row r="17" spans="18:18" s="85" customFormat="1">
      <c r="R17" s="88"/>
    </row>
    <row r="18" spans="18:18" s="85" customFormat="1">
      <c r="R18" s="88"/>
    </row>
    <row r="19" spans="18:18" s="85" customFormat="1">
      <c r="R19" s="88"/>
    </row>
    <row r="20" spans="18:18" s="85" customFormat="1" ht="15.75">
      <c r="R20" s="86"/>
    </row>
    <row r="21" spans="18:18" s="85" customFormat="1"/>
    <row r="22" spans="18:18" s="85" customFormat="1"/>
    <row r="23" spans="18:18" s="85" customFormat="1"/>
    <row r="24" spans="18:18" s="85" customFormat="1"/>
    <row r="25" spans="18:18" s="85" customFormat="1"/>
    <row r="26" spans="18:18" s="85" customFormat="1"/>
    <row r="27" spans="18:18" s="85" customFormat="1"/>
    <row r="28" spans="18:18" s="85" customFormat="1"/>
    <row r="29" spans="18:18" s="85" customFormat="1"/>
    <row r="30" spans="18:18" s="85" customFormat="1"/>
    <row r="31" spans="18:18" s="85" customFormat="1"/>
    <row r="32" spans="18:18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  <row r="94" s="85" customFormat="1"/>
    <row r="95" s="85" customFormat="1"/>
    <row r="96" s="85" customFormat="1"/>
    <row r="97" s="85" customFormat="1"/>
    <row r="98" s="85" customFormat="1"/>
    <row r="99" s="85" customFormat="1"/>
    <row r="100" s="85" customFormat="1"/>
    <row r="101" s="85" customFormat="1"/>
    <row r="102" s="85" customFormat="1"/>
    <row r="103" s="85" customFormat="1"/>
    <row r="104" s="85" customFormat="1"/>
    <row r="105" s="85" customFormat="1"/>
    <row r="106" s="85" customFormat="1"/>
    <row r="107" s="85" customFormat="1"/>
    <row r="108" s="85" customFormat="1"/>
    <row r="109" s="85" customFormat="1"/>
    <row r="110" s="85" customFormat="1"/>
    <row r="111" s="85" customFormat="1"/>
    <row r="112" s="85" customFormat="1"/>
    <row r="113" s="85" customFormat="1"/>
    <row r="114" s="85" customFormat="1"/>
    <row r="115" s="85" customFormat="1"/>
    <row r="116" s="85" customFormat="1"/>
    <row r="117" s="85" customFormat="1"/>
    <row r="118" s="85" customFormat="1"/>
    <row r="119" s="85" customFormat="1"/>
    <row r="120" s="85" customFormat="1"/>
    <row r="121" s="85" customFormat="1"/>
    <row r="122" s="85" customFormat="1"/>
    <row r="123" s="85" customFormat="1"/>
    <row r="124" s="85" customFormat="1"/>
    <row r="125" s="85" customFormat="1"/>
    <row r="126" s="85" customFormat="1"/>
    <row r="127" s="85" customFormat="1"/>
    <row r="128" s="85" customFormat="1"/>
    <row r="129" s="85" customFormat="1"/>
    <row r="130" s="85" customFormat="1"/>
    <row r="131" s="85" customFormat="1"/>
    <row r="132" s="85" customFormat="1"/>
    <row r="133" s="85" customFormat="1"/>
    <row r="134" s="85" customFormat="1"/>
    <row r="135" s="85" customFormat="1"/>
    <row r="136" s="85" customFormat="1"/>
    <row r="137" s="85" customFormat="1"/>
    <row r="138" s="85" customFormat="1"/>
    <row r="139" s="85" customFormat="1"/>
    <row r="140" s="85" customFormat="1"/>
    <row r="141" s="85" customFormat="1"/>
    <row r="142" s="85" customFormat="1"/>
    <row r="143" s="85" customFormat="1"/>
    <row r="144" s="85" customFormat="1"/>
    <row r="145" s="85" customFormat="1"/>
    <row r="146" s="85" customFormat="1"/>
    <row r="147" s="85" customFormat="1"/>
    <row r="148" s="85" customFormat="1"/>
    <row r="149" s="85" customFormat="1"/>
    <row r="150" s="85" customFormat="1"/>
    <row r="151" s="85" customFormat="1"/>
    <row r="152" s="85" customFormat="1"/>
    <row r="153" s="85" customFormat="1"/>
    <row r="154" s="85" customFormat="1"/>
    <row r="155" s="85" customFormat="1"/>
    <row r="156" s="85" customFormat="1"/>
    <row r="157" s="85" customFormat="1"/>
    <row r="158" s="85" customFormat="1"/>
    <row r="159" s="85" customFormat="1"/>
    <row r="160" s="85" customFormat="1"/>
    <row r="161" s="85" customFormat="1"/>
    <row r="162" s="85" customFormat="1"/>
    <row r="163" s="85" customFormat="1"/>
    <row r="164" s="85" customFormat="1"/>
    <row r="165" s="85" customFormat="1"/>
    <row r="166" s="85" customFormat="1"/>
    <row r="167" s="85" customFormat="1"/>
    <row r="168" s="85" customFormat="1"/>
    <row r="169" s="85" customFormat="1"/>
    <row r="170" s="85" customFormat="1"/>
    <row r="171" s="85" customFormat="1"/>
    <row r="172" s="85" customFormat="1"/>
    <row r="173" s="85" customFormat="1"/>
    <row r="174" s="85" customFormat="1"/>
    <row r="175" s="85" customFormat="1"/>
    <row r="176" s="85" customFormat="1"/>
    <row r="177" s="85" customFormat="1"/>
    <row r="178" s="85" customFormat="1"/>
    <row r="179" s="85" customFormat="1"/>
    <row r="180" s="85" customFormat="1"/>
    <row r="181" s="85" customFormat="1"/>
    <row r="182" s="85" customFormat="1"/>
    <row r="183" s="85" customFormat="1"/>
    <row r="184" s="85" customFormat="1"/>
    <row r="185" s="85" customFormat="1"/>
    <row r="186" s="85" customFormat="1"/>
    <row r="187" s="85" customFormat="1"/>
    <row r="188" s="85" customFormat="1"/>
    <row r="189" s="85" customFormat="1"/>
    <row r="190" s="85" customFormat="1"/>
    <row r="191" s="85" customFormat="1"/>
    <row r="192" s="85" customFormat="1"/>
    <row r="193" s="85" customFormat="1"/>
    <row r="194" s="85" customFormat="1"/>
    <row r="195" s="85" customFormat="1"/>
    <row r="196" s="85" customFormat="1"/>
    <row r="197" s="85" customFormat="1"/>
    <row r="198" s="85" customFormat="1"/>
    <row r="199" s="85" customFormat="1"/>
    <row r="200" s="85" customFormat="1"/>
    <row r="201" s="85" customFormat="1"/>
    <row r="202" s="85" customFormat="1"/>
    <row r="203" s="85" customFormat="1"/>
    <row r="204" s="85" customFormat="1"/>
    <row r="205" s="85" customFormat="1"/>
    <row r="206" s="85" customFormat="1"/>
    <row r="207" s="85" customFormat="1"/>
    <row r="208" s="85" customFormat="1"/>
    <row r="209" s="85" customFormat="1"/>
    <row r="210" s="85" customFormat="1"/>
    <row r="211" s="85" customFormat="1"/>
    <row r="212" s="85" customFormat="1"/>
    <row r="213" s="85" customFormat="1"/>
    <row r="214" s="85" customFormat="1"/>
    <row r="215" s="85" customFormat="1"/>
    <row r="216" s="85" customFormat="1"/>
    <row r="217" s="85" customFormat="1"/>
    <row r="218" s="85" customFormat="1"/>
    <row r="219" s="85" customFormat="1"/>
    <row r="220" s="85" customFormat="1"/>
    <row r="221" s="85" customFormat="1"/>
    <row r="222" s="85" customFormat="1"/>
    <row r="223" s="85" customFormat="1"/>
    <row r="224" s="85" customFormat="1"/>
    <row r="225" s="85" customFormat="1"/>
    <row r="226" s="85" customFormat="1"/>
    <row r="227" s="85" customFormat="1"/>
    <row r="228" s="85" customFormat="1"/>
    <row r="229" s="85" customFormat="1"/>
    <row r="230" s="85" customFormat="1"/>
    <row r="231" s="85" customFormat="1"/>
    <row r="232" s="85" customFormat="1"/>
    <row r="233" s="85" customFormat="1"/>
    <row r="234" s="85" customFormat="1"/>
    <row r="235" s="85" customFormat="1"/>
    <row r="236" s="85" customFormat="1"/>
    <row r="237" s="85" customFormat="1"/>
    <row r="238" s="85" customFormat="1"/>
    <row r="239" s="85" customFormat="1"/>
    <row r="240" s="85" customFormat="1"/>
    <row r="241" s="85" customFormat="1"/>
    <row r="242" s="85" customFormat="1"/>
    <row r="243" s="85" customFormat="1"/>
    <row r="244" s="85" customFormat="1"/>
    <row r="245" s="85" customFormat="1"/>
    <row r="246" s="85" customFormat="1"/>
    <row r="247" s="85" customFormat="1"/>
    <row r="248" s="85" customFormat="1"/>
    <row r="249" s="85" customFormat="1"/>
    <row r="250" s="85" customFormat="1"/>
    <row r="251" s="85" customFormat="1"/>
    <row r="252" s="85" customFormat="1"/>
    <row r="253" s="85" customFormat="1"/>
    <row r="254" s="85" customFormat="1"/>
    <row r="255" s="85" customFormat="1"/>
    <row r="256" s="85" customFormat="1"/>
    <row r="257" s="85" customFormat="1"/>
    <row r="258" s="85" customFormat="1"/>
    <row r="259" s="85" customFormat="1"/>
    <row r="260" s="85" customFormat="1"/>
    <row r="261" s="85" customFormat="1"/>
    <row r="262" s="85" customFormat="1"/>
    <row r="263" s="85" customFormat="1"/>
    <row r="264" s="85" customFormat="1"/>
    <row r="265" s="85" customFormat="1"/>
    <row r="266" s="85" customFormat="1"/>
    <row r="267" s="85" customFormat="1"/>
    <row r="268" s="85" customFormat="1"/>
    <row r="269" s="85" customFormat="1"/>
    <row r="270" s="85" customFormat="1"/>
    <row r="271" s="85" customFormat="1"/>
    <row r="272" s="85" customFormat="1"/>
    <row r="273" s="85" customFormat="1"/>
    <row r="274" s="85" customFormat="1"/>
    <row r="275" s="85" customFormat="1"/>
    <row r="276" s="85" customFormat="1"/>
    <row r="277" s="85" customFormat="1"/>
    <row r="278" s="85" customFormat="1"/>
    <row r="279" s="85" customFormat="1"/>
    <row r="280" s="85" customFormat="1"/>
    <row r="281" s="85" customFormat="1"/>
    <row r="282" s="85" customFormat="1"/>
    <row r="283" s="85" customFormat="1"/>
    <row r="284" s="85" customFormat="1"/>
    <row r="285" s="85" customFormat="1"/>
    <row r="286" s="85" customFormat="1"/>
    <row r="287" s="85" customFormat="1"/>
    <row r="288" s="85" customFormat="1"/>
    <row r="289" s="85" customFormat="1"/>
    <row r="290" s="85" customFormat="1"/>
    <row r="291" s="85" customFormat="1"/>
    <row r="292" s="85" customFormat="1"/>
    <row r="293" s="85" customFormat="1"/>
    <row r="294" s="85" customFormat="1"/>
    <row r="295" s="85" customFormat="1"/>
    <row r="296" s="85" customFormat="1"/>
    <row r="297" s="85" customFormat="1"/>
    <row r="298" s="85" customFormat="1"/>
    <row r="299" s="85" customFormat="1"/>
    <row r="300" s="85" customFormat="1"/>
    <row r="301" s="85" customFormat="1"/>
    <row r="302" s="85" customFormat="1"/>
    <row r="303" s="85" customFormat="1"/>
    <row r="304" s="85" customFormat="1"/>
    <row r="305" s="85" customFormat="1"/>
    <row r="306" s="85" customFormat="1"/>
    <row r="307" s="85" customFormat="1"/>
    <row r="308" s="85" customFormat="1"/>
    <row r="309" s="85" customFormat="1"/>
    <row r="310" s="85" customFormat="1"/>
    <row r="311" s="85" customFormat="1"/>
    <row r="312" s="85" customFormat="1"/>
    <row r="313" s="85" customFormat="1"/>
    <row r="314" s="85" customFormat="1"/>
    <row r="315" s="85" customFormat="1"/>
    <row r="316" s="85" customFormat="1"/>
    <row r="317" s="85" customFormat="1"/>
    <row r="318" s="85" customFormat="1"/>
    <row r="319" s="85" customFormat="1"/>
    <row r="320" s="85" customFormat="1"/>
    <row r="321" s="85" customFormat="1"/>
    <row r="322" s="85" customFormat="1"/>
    <row r="323" s="85" customFormat="1"/>
    <row r="324" s="85" customFormat="1"/>
    <row r="325" s="85" customFormat="1"/>
    <row r="326" s="85" customFormat="1"/>
    <row r="327" s="85" customFormat="1"/>
    <row r="328" s="85" customFormat="1"/>
    <row r="329" s="85" customFormat="1"/>
    <row r="330" s="85" customFormat="1"/>
    <row r="331" s="85" customFormat="1"/>
    <row r="332" s="85" customFormat="1"/>
    <row r="333" s="85" customFormat="1"/>
    <row r="334" s="85" customFormat="1"/>
    <row r="335" s="85" customFormat="1"/>
    <row r="336" s="85" customFormat="1"/>
    <row r="337" s="85" customFormat="1"/>
    <row r="338" s="85" customFormat="1"/>
    <row r="339" s="85" customFormat="1"/>
    <row r="340" s="85" customFormat="1"/>
    <row r="341" s="85" customFormat="1"/>
    <row r="342" s="85" customFormat="1"/>
    <row r="343" s="85" customFormat="1"/>
    <row r="344" s="85" customFormat="1"/>
    <row r="345" s="85" customFormat="1"/>
    <row r="346" s="85" customFormat="1"/>
    <row r="347" s="85" customFormat="1"/>
    <row r="348" s="85" customFormat="1"/>
    <row r="349" s="85" customFormat="1"/>
    <row r="350" s="85" customFormat="1"/>
    <row r="351" s="85" customFormat="1"/>
    <row r="352" s="85" customFormat="1"/>
    <row r="353" s="85" customFormat="1"/>
    <row r="354" s="85" customFormat="1"/>
    <row r="355" s="85" customFormat="1"/>
    <row r="356" s="85" customFormat="1"/>
    <row r="357" s="85" customFormat="1"/>
    <row r="358" s="85" customFormat="1"/>
    <row r="359" s="85" customFormat="1"/>
    <row r="360" s="85" customFormat="1"/>
    <row r="361" s="85" customFormat="1"/>
    <row r="362" s="85" customFormat="1"/>
    <row r="363" s="85" customFormat="1"/>
    <row r="364" s="85" customFormat="1"/>
    <row r="365" s="85" customFormat="1"/>
    <row r="366" s="85" customFormat="1"/>
    <row r="367" s="85" customFormat="1"/>
    <row r="368" s="85" customFormat="1"/>
    <row r="369" s="85" customFormat="1"/>
    <row r="370" s="85" customFormat="1"/>
    <row r="371" s="85" customFormat="1"/>
    <row r="372" s="85" customFormat="1"/>
    <row r="373" s="85" customFormat="1"/>
    <row r="374" s="85" customFormat="1"/>
    <row r="375" s="85" customFormat="1"/>
    <row r="376" s="85" customFormat="1"/>
    <row r="377" s="85" customFormat="1"/>
    <row r="378" s="85" customFormat="1"/>
    <row r="379" s="85" customFormat="1"/>
    <row r="380" s="85" customFormat="1"/>
    <row r="381" s="85" customFormat="1"/>
    <row r="382" s="85" customFormat="1"/>
    <row r="383" s="85" customFormat="1"/>
    <row r="384" s="85" customFormat="1"/>
    <row r="385" s="85" customFormat="1"/>
    <row r="386" s="85" customFormat="1"/>
    <row r="387" s="85" customFormat="1"/>
    <row r="388" s="85" customFormat="1"/>
    <row r="389" s="85" customFormat="1"/>
    <row r="390" s="85" customFormat="1"/>
    <row r="391" s="85" customFormat="1"/>
    <row r="392" s="85" customFormat="1"/>
    <row r="393" s="85" customFormat="1"/>
    <row r="394" s="85" customFormat="1"/>
    <row r="395" s="85" customFormat="1"/>
    <row r="396" s="85" customFormat="1"/>
    <row r="397" s="85" customFormat="1"/>
    <row r="398" s="85" customFormat="1"/>
    <row r="399" s="85" customFormat="1"/>
    <row r="400" s="85" customFormat="1"/>
    <row r="401" s="85" customFormat="1"/>
    <row r="402" s="85" customFormat="1"/>
    <row r="403" s="85" customFormat="1"/>
    <row r="404" s="85" customFormat="1"/>
    <row r="405" s="85" customFormat="1"/>
    <row r="406" s="85" customFormat="1"/>
    <row r="407" s="85" customFormat="1"/>
    <row r="408" s="85" customFormat="1"/>
    <row r="409" s="85" customFormat="1"/>
    <row r="410" s="85" customFormat="1"/>
    <row r="411" s="85" customFormat="1"/>
    <row r="412" s="85" customFormat="1"/>
    <row r="413" s="85" customFormat="1"/>
    <row r="414" s="85" customFormat="1"/>
    <row r="415" s="85" customFormat="1"/>
    <row r="416" s="85" customFormat="1"/>
    <row r="417" s="85" customFormat="1"/>
    <row r="418" s="85" customFormat="1"/>
    <row r="419" s="85" customFormat="1"/>
    <row r="420" s="85" customFormat="1"/>
    <row r="421" s="85" customFormat="1"/>
    <row r="422" s="85" customFormat="1"/>
    <row r="423" s="85" customFormat="1"/>
    <row r="424" s="85" customFormat="1"/>
    <row r="425" s="85" customFormat="1"/>
    <row r="426" s="85" customFormat="1"/>
    <row r="427" s="85" customFormat="1"/>
    <row r="428" s="85" customFormat="1"/>
    <row r="429" s="85" customFormat="1"/>
    <row r="430" s="85" customFormat="1"/>
    <row r="431" s="85" customFormat="1"/>
    <row r="432" s="85" customFormat="1"/>
    <row r="433" s="85" customFormat="1"/>
    <row r="434" s="85" customFormat="1"/>
    <row r="435" s="85" customFormat="1"/>
    <row r="436" s="85" customFormat="1"/>
    <row r="437" s="85" customFormat="1"/>
    <row r="438" s="85" customFormat="1"/>
    <row r="439" s="85" customFormat="1"/>
    <row r="440" s="85" customFormat="1"/>
    <row r="441" s="85" customFormat="1"/>
    <row r="442" s="85" customFormat="1"/>
    <row r="443" s="85" customFormat="1"/>
    <row r="444" s="85" customFormat="1"/>
    <row r="445" s="85" customFormat="1"/>
    <row r="446" s="85" customFormat="1"/>
    <row r="447" s="85" customFormat="1"/>
    <row r="448" s="85" customFormat="1"/>
    <row r="449" s="85" customFormat="1"/>
    <row r="450" s="85" customFormat="1"/>
    <row r="451" s="85" customFormat="1"/>
    <row r="452" s="85" customFormat="1"/>
    <row r="453" s="85" customFormat="1"/>
    <row r="454" s="85" customFormat="1"/>
    <row r="455" s="85" customFormat="1"/>
    <row r="456" s="85" customFormat="1"/>
    <row r="457" s="85" customFormat="1"/>
    <row r="458" s="85" customFormat="1"/>
    <row r="459" s="85" customFormat="1"/>
    <row r="460" s="85" customFormat="1"/>
    <row r="461" s="85" customFormat="1"/>
    <row r="462" s="85" customFormat="1"/>
    <row r="463" s="85" customFormat="1"/>
    <row r="464" s="85" customFormat="1"/>
    <row r="465" s="85" customFormat="1"/>
    <row r="466" s="85" customFormat="1"/>
    <row r="467" s="85" customFormat="1"/>
    <row r="468" s="85" customFormat="1"/>
    <row r="469" s="85" customFormat="1"/>
    <row r="470" s="85" customFormat="1"/>
    <row r="471" s="85" customFormat="1"/>
    <row r="472" s="85" customFormat="1"/>
    <row r="473" s="85" customFormat="1"/>
    <row r="474" s="85" customFormat="1"/>
    <row r="475" s="85" customFormat="1"/>
    <row r="476" s="85" customFormat="1"/>
    <row r="477" s="85" customFormat="1"/>
    <row r="478" s="85" customFormat="1"/>
    <row r="479" s="85" customFormat="1"/>
    <row r="480" s="85" customFormat="1"/>
    <row r="481" s="85" customFormat="1"/>
    <row r="482" s="85" customFormat="1"/>
    <row r="483" s="85" customFormat="1"/>
    <row r="484" s="85" customFormat="1"/>
    <row r="485" s="85" customFormat="1"/>
    <row r="486" s="85" customFormat="1"/>
    <row r="487" s="85" customFormat="1"/>
    <row r="488" s="85" customFormat="1"/>
    <row r="489" s="85" customFormat="1"/>
    <row r="490" s="85" customFormat="1"/>
    <row r="491" s="85" customFormat="1"/>
    <row r="492" s="85" customFormat="1"/>
    <row r="493" s="85" customFormat="1"/>
    <row r="494" s="85" customFormat="1"/>
    <row r="495" s="85" customFormat="1"/>
    <row r="496" s="85" customFormat="1"/>
    <row r="497" s="85" customFormat="1"/>
    <row r="498" s="85" customFormat="1"/>
    <row r="499" s="85" customFormat="1"/>
    <row r="500" s="85" customFormat="1"/>
    <row r="501" s="85" customFormat="1"/>
    <row r="502" s="85" customFormat="1"/>
    <row r="503" s="85" customFormat="1"/>
    <row r="504" s="85" customFormat="1"/>
    <row r="505" s="85" customFormat="1"/>
    <row r="506" s="85" customFormat="1"/>
    <row r="507" s="85" customFormat="1"/>
    <row r="508" s="85" customFormat="1"/>
    <row r="509" s="85" customFormat="1"/>
    <row r="510" s="85" customFormat="1"/>
    <row r="511" s="85" customFormat="1"/>
    <row r="512" s="85" customFormat="1"/>
    <row r="513" s="85" customFormat="1"/>
    <row r="514" s="85" customFormat="1"/>
    <row r="515" s="85" customFormat="1"/>
    <row r="516" s="85" customFormat="1"/>
    <row r="517" s="85" customFormat="1"/>
    <row r="518" s="85" customFormat="1"/>
    <row r="519" s="85" customFormat="1"/>
    <row r="520" s="85" customFormat="1"/>
    <row r="521" s="85" customFormat="1"/>
    <row r="522" s="85" customFormat="1"/>
    <row r="523" s="85" customFormat="1"/>
    <row r="524" s="85" customFormat="1"/>
    <row r="525" s="85" customFormat="1"/>
    <row r="526" s="85" customFormat="1"/>
    <row r="527" s="85" customFormat="1"/>
    <row r="528" s="85" customFormat="1"/>
    <row r="529" s="85" customFormat="1"/>
    <row r="530" s="85" customFormat="1"/>
    <row r="531" s="85" customFormat="1"/>
    <row r="532" s="85" customFormat="1"/>
    <row r="533" s="85" customFormat="1"/>
    <row r="534" s="85" customFormat="1"/>
    <row r="535" s="85" customFormat="1"/>
    <row r="536" s="85" customFormat="1"/>
    <row r="537" s="85" customFormat="1"/>
    <row r="538" s="85" customFormat="1"/>
    <row r="539" s="85" customFormat="1"/>
    <row r="540" s="85" customFormat="1"/>
    <row r="541" s="85" customFormat="1"/>
    <row r="542" s="85" customFormat="1"/>
    <row r="543" s="85" customFormat="1"/>
    <row r="544" s="85" customFormat="1"/>
    <row r="545" s="85" customFormat="1"/>
    <row r="546" s="85" customFormat="1"/>
    <row r="547" s="85" customFormat="1"/>
    <row r="548" s="85" customFormat="1"/>
    <row r="549" s="85" customFormat="1"/>
    <row r="550" s="85" customFormat="1"/>
    <row r="551" s="85" customFormat="1"/>
    <row r="552" s="85" customFormat="1"/>
    <row r="553" s="85" customFormat="1"/>
    <row r="554" s="85" customFormat="1"/>
    <row r="555" s="85" customFormat="1"/>
    <row r="556" s="85" customFormat="1"/>
    <row r="557" s="85" customFormat="1"/>
    <row r="558" s="85" customFormat="1"/>
    <row r="559" s="85" customFormat="1"/>
    <row r="560" s="85" customFormat="1"/>
    <row r="561" s="85" customFormat="1"/>
    <row r="562" s="85" customFormat="1"/>
    <row r="563" s="85" customFormat="1"/>
    <row r="564" s="85" customFormat="1"/>
    <row r="565" s="85" customFormat="1"/>
    <row r="566" s="85" customFormat="1"/>
    <row r="567" s="85" customFormat="1"/>
    <row r="568" s="85" customFormat="1"/>
    <row r="569" s="85" customFormat="1"/>
    <row r="570" s="85" customFormat="1"/>
    <row r="571" s="85" customFormat="1"/>
    <row r="572" s="85" customFormat="1"/>
    <row r="573" s="85" customFormat="1"/>
    <row r="574" s="85" customFormat="1"/>
    <row r="575" s="85" customFormat="1"/>
    <row r="576" s="85" customFormat="1"/>
    <row r="577" s="85" customFormat="1"/>
    <row r="578" s="85" customFormat="1"/>
    <row r="579" s="85" customFormat="1"/>
    <row r="580" s="85" customFormat="1"/>
    <row r="581" s="85" customFormat="1"/>
    <row r="582" s="85" customFormat="1"/>
    <row r="583" s="85" customFormat="1"/>
    <row r="584" s="85" customFormat="1"/>
    <row r="585" s="85" customFormat="1"/>
    <row r="586" s="85" customFormat="1"/>
    <row r="587" s="85" customFormat="1"/>
    <row r="588" s="85" customFormat="1"/>
    <row r="589" s="85" customFormat="1"/>
    <row r="590" s="85" customFormat="1"/>
    <row r="591" s="85" customFormat="1"/>
    <row r="592" s="85" customFormat="1"/>
    <row r="593" s="85" customFormat="1"/>
    <row r="594" s="85" customFormat="1"/>
    <row r="595" s="85" customFormat="1"/>
    <row r="596" s="85" customFormat="1"/>
    <row r="597" s="85" customFormat="1"/>
    <row r="598" s="85" customFormat="1"/>
    <row r="599" s="85" customFormat="1"/>
    <row r="600" s="85" customFormat="1"/>
    <row r="601" s="85" customFormat="1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6 X 7 W v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D L p f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6 X 7 W i i K R 7 g O A A A A E Q A A A B M A H A B G b 3 J t d W x h c y 9 T Z W N 0 a W 9 u M S 5 t I K I Y A C i g F A A A A A A A A A A A A A A A A A A A A A A A A A A A A C t O T S 7 J z M 9 T C I b Q h t Y A U E s B A i 0 A F A A C A A g A y 6 X 7 W v n s w n e m A A A A 9 w A A A B I A A A A A A A A A A A A A A A A A A A A A A E N v b m Z p Z y 9 Q Y W N r Y W d l L n h t b F B L A Q I t A B Q A A g A I A M u l + 1 o P y u m r p A A A A O k A A A A T A A A A A A A A A A A A A A A A A P I A A A B b Q 2 9 u d G V u d F 9 U e X B l c 1 0 u e G 1 s U E s B A i 0 A F A A C A A g A y 6 X 7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7 i O 9 k j 6 y N O p I J 3 7 K O p m c Y A A A A A A g A A A A A A E G Y A A A A B A A A g A A A A h j e W r / u K 0 7 g 8 V I 0 f + 7 N Y O S e X p 3 I Z R + J n m T j 4 j J T h u T w A A A A A D o A A A A A C A A A g A A A A d Z M I F t K u L r j N p a d + J C F P u I M p Y / F D f G k g x Y d p Z 9 Y G 0 4 d Q A A A A 4 A f 7 c o J / z u z w e 9 w I 7 f S J X k A 5 B Z N T l X F 5 L G D u G / N h / T b y G M M q Q I C 8 J f r y V w a E a h r b 7 e k f l m f u 3 z i r 9 M e D C + 8 4 E p 4 n e A N c l P g Z F O k d x W z J A S N A A A A A a 2 n 2 n N 0 2 x g Z W l B M A x o D y i z 7 S c b b u b c s D T M h U y x U y Q C 7 v w Q 5 q o S q O W r q v g j 6 R B s i s K y 4 p z m V r Z A P + 6 p m R k p 9 f C Q = = < / D a t a M a s h u p > 
</file>

<file path=customXml/itemProps1.xml><?xml version="1.0" encoding="utf-8"?>
<ds:datastoreItem xmlns:ds="http://schemas.openxmlformats.org/officeDocument/2006/customXml" ds:itemID="{D8E6F2B2-87B2-4BB4-BF03-C3D40E09B9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Estados Financieros Comparativo</vt:lpstr>
      <vt:lpstr>Ratios Principales 2024</vt:lpstr>
      <vt:lpstr>Ratios Principales 2023</vt:lpstr>
      <vt:lpstr>Análisis Vertical</vt:lpstr>
      <vt:lpstr>Invervsiones y Financiamiento</vt:lpstr>
      <vt:lpstr>Resumen</vt:lpstr>
      <vt:lpstr>Hoja1</vt:lpstr>
      <vt:lpstr>'Análisis Vertical'!Área_de_impresión</vt:lpstr>
      <vt:lpstr>'Estados Financieros Comparativo'!Área_de_impresión</vt:lpstr>
      <vt:lpstr>'Invervsiones y Financiamiento'!Área_de_impresión</vt:lpstr>
      <vt:lpstr>'Ratios Principales 2023'!Área_de_impresión</vt:lpstr>
      <vt:lpstr>'Ratios Principales 2024'!Área_de_impresión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villegas</cp:lastModifiedBy>
  <cp:lastPrinted>2021-11-26T17:17:06Z</cp:lastPrinted>
  <dcterms:created xsi:type="dcterms:W3CDTF">2021-11-25T22:17:50Z</dcterms:created>
  <dcterms:modified xsi:type="dcterms:W3CDTF">2025-07-28T05:12:58Z</dcterms:modified>
</cp:coreProperties>
</file>