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verview" sheetId="1" r:id="rId3"/>
    <sheet state="visible" name="Revenue" sheetId="2" r:id="rId4"/>
    <sheet state="visible" name="Cost" sheetId="3" r:id="rId5"/>
    <sheet state="visible" name="Status" sheetId="4" r:id="rId6"/>
    <sheet state="visible" name="ProjectData" sheetId="5" r:id="rId7"/>
    <sheet state="visible" name="CashflowData" sheetId="6" r:id="rId8"/>
  </sheets>
  <definedNames>
    <definedName name="StartDate">Overview!$B$4</definedName>
    <definedName name="Status">Overview!$B$3</definedName>
    <definedName name="RevenueData">Revenue!$A$4:$E$8</definedName>
    <definedName name="StatusLog">Status!$B$2:$B$50</definedName>
    <definedName name="TeamMembers">Overview!$B$17:$B$20</definedName>
    <definedName name="Budget_EUR">Overview!$B$15</definedName>
    <definedName name="LastConversionDate">Overview!$B$8</definedName>
    <definedName name="PrimaryCurrencyCode">Overview!$B$7</definedName>
    <definedName name="ProjectName">Overview!$B$2</definedName>
    <definedName name="Manager">Overview!$B$11</definedName>
    <definedName name="Margin_EUR">Cost!$I$14</definedName>
    <definedName name="RevenueNumbers">Revenue!$A$4:$A$8</definedName>
    <definedName name="Margin_Percent">Overview!$B$6</definedName>
    <definedName name="CostPerRevenueItem">Cost!$J$4:$N$4</definedName>
    <definedName name="Type">Overview!$B$9</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3">
      <text>
        <t xml:space="preserve">Adapt by adding an entry in sheet "Status Journal".</t>
      </text>
    </comment>
    <comment authorId="0" ref="A4">
      <text>
        <t xml:space="preserve">Calculated automatically from sheet "Status": first date with status "Active".</t>
      </text>
    </comment>
    <comment authorId="0" ref="A5">
      <text>
        <t xml:space="preserve">Calculated automatically from sheet "Status": first date with status "Finished".</t>
      </text>
    </comment>
    <comment authorId="0" ref="A6">
      <text>
        <t xml:space="preserve">Calculated automatically.
Should be 20% or more. If less, a warning is shown.</t>
      </text>
    </comment>
    <comment authorId="0" ref="A7">
      <text>
        <t xml:space="preserve">The currency in which the budget was submitted and in which invoices to the client are written.
(Our accounting currency is always EUR.)
DO NOT CHANGE after filling the budget table!</t>
      </text>
    </comment>
    <comment authorId="0" ref="A8">
      <text>
        <t xml:space="preserve">Date of the currency conversion rate from primary currency to EUR in sheets "Cost" and "Revenue".
At first, enter the date when the budget was created.
At project start, change it to the current date repeatedly until reaching a date in the center (or weighted center) of the revenue payments. This will approximately calculate the average exchange rate of the money we receive from the client, and hand that down to collaborators.
(This mechanism will be improved in the future.)</t>
      </text>
    </comment>
    <comment authorId="0" ref="A12">
      <text>
        <t xml:space="preserve">If necessary, create multiple hyperlinks in the cell: "link, link, link".
Do not just enter URLs, they are too long.</t>
      </text>
    </comment>
    <comment authorId="0" ref="A14">
      <text>
        <t xml:space="preserve">Insert the total value of the contract, in the "primary currency" (see above).</t>
      </text>
    </comment>
    <comment authorId="0" ref="A15">
      <text>
        <t xml:space="preserve">Total value of the contract in EUR. Automatically determined.</t>
      </text>
    </comment>
    <comment authorId="0" ref="A16">
      <text>
        <t xml:space="preserve">Edgeryders team members, one per cell.
Used to assign budget (sub)items to people.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Invoice serial number.</t>
      </text>
    </comment>
    <comment authorId="0" ref="B1">
      <text>
        <t xml:space="preserve">Optional: link invoice titles to FreeAgent.</t>
      </text>
    </comment>
    <comment authorId="0" ref="C1">
      <text>
        <t xml:space="preserve">Enter the latest possible payment date to plan for the worst case cash flow scenario.</t>
      </text>
    </comment>
    <comment authorId="0" ref="D3">
      <text>
        <t xml:space="preserve">Total revenues.
Must be equal to  the total project budget, otherwise a warning is displayed.</t>
      </text>
    </comment>
    <comment authorId="0" ref="E3">
      <text>
        <t xml:space="preserve">Total revenues, converted to EUR.</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Budget item serial number.
Just delete it if you don't like it. It is not needed for any formulas.</t>
      </text>
    </comment>
    <comment authorId="0" ref="B1">
      <text>
        <t xml:space="preserve">Use 4 spaces per level to indent sub-items. This affects the color formatting.</t>
      </text>
    </comment>
    <comment authorId="0" ref="D1">
      <text>
        <t xml:space="preserve">Quantity</t>
      </text>
    </comment>
    <comment authorId="0" ref="E1">
      <text>
        <t xml:space="preserve">Use any (understandable) units you like. Proposal based on NATO unit abbreviations:
EA = each / piece
PR = pair
SE = set
RO = roll
FTEM = full-time equivalent month of work (160 h)</t>
      </text>
    </comment>
    <comment authorId="0" ref="J1">
      <text>
        <t xml:space="preserve">A plan when costs will be realized. 
Column header numbers refer to invoice numbers in sheet "Revenue".
Each column lists costs that may be billed after (!) receiving that invoice from the client.</t>
      </text>
    </comment>
    <comment authorId="0" ref="N2">
      <text>
        <t xml:space="preserve">Last step of the cash flow plan. 
This column is different, as costs for all budget items are automatically calculated as the reminder of the budget items". This avoids unbilled costs.
If this remainder is negative, it indicates overspending and a warning will be shown in the respective row.</t>
      </text>
    </comment>
    <comment authorId="0" ref="H4">
      <text>
        <t xml:space="preserve">Total Budget.
Must be the same as the project budget (see sheet "Overview"). A warning will appear if it is different.</t>
      </text>
    </comment>
    <comment authorId="0" ref="J5">
      <text>
        <t xml:space="preserve">Here and to the right: Cash on hand after the current step of the cash flow plan. (Means: after receiving the client invoice and paying the costs mentioned in the current column.)
Must be positive to keep the project cash flow self-contained. A warning will appear for negative values.</t>
      </text>
    </comment>
    <comment authorId="0" ref="K5">
      <text>
        <t xml:space="preserve">Here and to the right: Cash on hand after the current step of the cash flow plan. (Means: after receiving the client invoice and paying the costs mentioned in the current column.)
Must be positive to keep the project cash flow self-contained. A warning will appear for negative values.</t>
      </text>
    </comment>
    <comment authorId="0" ref="L5">
      <text>
        <t xml:space="preserve">Here and to the right: Cash on hand after the current step of the cash flow plan. (Means: after receiving the client invoice and paying the costs mentioned in the current column.)
Must be positive to keep the project cash flow self-contained. A warning will appear for negative values.</t>
      </text>
    </comment>
    <comment authorId="0" ref="M5">
      <text>
        <t xml:space="preserve">Here and to the right: Cash on hand after the current step of the cash flow plan. (Means: after receiving the client invoice and paying the costs mentioned in the current column.)
Must be positive to keep the project cash flow self-contained. A warning will appear for negative values.</t>
      </text>
    </comment>
    <comment authorId="0" ref="N5">
      <text>
        <t xml:space="preserve">Here and to the right: Cash on hand after the current step of the cash flow plan. (Means: after receiving the client invoice and paying the costs mentioned in the current column.)
Must be positive to keep the project cash flow self-contained. A warning will appear for negative values.
Must be ≥20% of budget at the end of the project, i.e. for the last step of the cash flow plan. A warning will appear if that profit margin is not reached.</t>
      </text>
    </comment>
    <comment authorId="0" ref="B14">
      <text>
        <t xml:space="preserve">Project profit, automatically determined as the remainder of the project budget.
Always keep this as the last row.</t>
      </text>
    </comment>
    <comment authorId="0" ref="H14">
      <text>
        <t xml:space="preserve">Do not edit directly. This item is always the remainder of the project budget less all planned spending in the project.
It is always shown as 100% spent so that spending over project budget shows as &gt;100% in the totals.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Your estimated chance at this date that the contract will be signed. Percent value, 0-100%. Always 100% after signing except there is a chance it will be cancelled.</t>
      </text>
    </comment>
    <comment authorId="0" ref="E1">
      <text>
        <t xml:space="preserve">Link to a post on edgeryders.eu explaining the status entry in more detail.</t>
      </text>
    </comment>
  </commentList>
</comments>
</file>

<file path=xl/comments5.xml><?xml version="1.0" encoding="utf-8"?>
<comments xmlns:r="http://schemas.openxmlformats.org/officeDocument/2006/relationships" xmlns="http://schemas.openxmlformats.org/spreadsheetml/2006/main">
  <authors>
    <author/>
  </authors>
  <commentList>
    <comment authorId="0" ref="G1">
      <text>
        <t xml:space="preserve">Company profit margin on the project according to the latest cash flow plan.
If less than 20%, a warning is shown.</t>
      </text>
    </comment>
  </commentList>
</comments>
</file>

<file path=xl/sharedStrings.xml><?xml version="1.0" encoding="utf-8"?>
<sst xmlns="http://schemas.openxmlformats.org/spreadsheetml/2006/main" count="128" uniqueCount="97">
  <si>
    <t>Project Name</t>
  </si>
  <si>
    <t>(Budget Template)</t>
  </si>
  <si>
    <t>Status</t>
  </si>
  <si>
    <t>Start Date</t>
  </si>
  <si>
    <t>End Date</t>
  </si>
  <si>
    <t>Project profit</t>
  </si>
  <si>
    <t>Primary Currency</t>
  </si>
  <si>
    <t>USD</t>
  </si>
  <si>
    <t>Conversion Date</t>
  </si>
  <si>
    <t>Type</t>
  </si>
  <si>
    <t>Client Project</t>
  </si>
  <si>
    <t>Client</t>
  </si>
  <si>
    <t>[client name]</t>
  </si>
  <si>
    <t>Project Manager</t>
  </si>
  <si>
    <t>[Edgeryders project manager name]</t>
  </si>
  <si>
    <t>Online space(s)</t>
  </si>
  <si>
    <t>[links to project online resources]</t>
  </si>
  <si>
    <t>Concept reference</t>
  </si>
  <si>
    <t>[link to project description]</t>
  </si>
  <si>
    <t>S/N</t>
  </si>
  <si>
    <t>Project budget (EUR)</t>
  </si>
  <si>
    <t>Title</t>
  </si>
  <si>
    <t>Payment Date</t>
  </si>
  <si>
    <t>Revenue</t>
  </si>
  <si>
    <t>Note</t>
  </si>
  <si>
    <t>EUR</t>
  </si>
  <si>
    <t>Item</t>
  </si>
  <si>
    <t>Person</t>
  </si>
  <si>
    <t>Qty</t>
  </si>
  <si>
    <t>Team</t>
  </si>
  <si>
    <t>Unit</t>
  </si>
  <si>
    <t>Unit cost</t>
  </si>
  <si>
    <t>Alberto</t>
  </si>
  <si>
    <t>Column sums</t>
  </si>
  <si>
    <t>Natalia</t>
  </si>
  <si>
    <t>Noemi</t>
  </si>
  <si>
    <t>John</t>
  </si>
  <si>
    <t>Budget</t>
  </si>
  <si>
    <r>
      <t xml:space="preserve">Cash flow </t>
    </r>
    <r>
      <rPr/>
      <t>(billing plan per revenue item)</t>
    </r>
  </si>
  <si>
    <t>Invoice "Milestone 1"</t>
  </si>
  <si>
    <t>Invoice "Milestone 2"</t>
  </si>
  <si>
    <t>Invoice "Milestone 3"</t>
  </si>
  <si>
    <t>Invoice "Milestone 4"</t>
  </si>
  <si>
    <t>Matthias</t>
  </si>
  <si>
    <t>Invoice "Milestone 5"</t>
  </si>
  <si>
    <t>Manager</t>
  </si>
  <si>
    <t>Probability</t>
  </si>
  <si>
    <t>Margin</t>
  </si>
  <si>
    <t xml:space="preserve">"DO NOT EDIT – This sheet exists for technical reasons, automatically converting data according to the interface expected by the Magic Spreadsheet. Only if you make changes to your budget spreadsheet's structure (not just its data), you may have to edit formulas here correspondingly to fetch the right data into this sheet.					"						</t>
  </si>
  <si>
    <t>Date</t>
  </si>
  <si>
    <t>Column Total</t>
  </si>
  <si>
    <t>Revenue
S/N</t>
  </si>
  <si>
    <t>Payment
Date</t>
  </si>
  <si>
    <t>Cost</t>
  </si>
  <si>
    <t>Project 
Probability</t>
  </si>
  <si>
    <t>Status Summary</t>
  </si>
  <si>
    <t>DO NOT EDIT – This sheet exists for technical reasons, automatically converting data according to the interface expected by the Magic Spreadsheet. Only if you make changes to your budget spreadsheet's structure (not just its data), you may have to edit formulas here correspondingly to fetch the right data into this sheet.</t>
  </si>
  <si>
    <r>
      <t xml:space="preserve">Details Link
</t>
    </r>
    <r>
      <rPr/>
      <t>(optional)</t>
    </r>
  </si>
  <si>
    <t>Idea</t>
  </si>
  <si>
    <t>Had a project idea.</t>
  </si>
  <si>
    <t>Negotiating</t>
  </si>
  <si>
    <t>Contacted potential client.</t>
  </si>
  <si>
    <t>Dropped</t>
  </si>
  <si>
    <t>Client declined.</t>
  </si>
  <si>
    <t>Found another client to contact, looks more promising.</t>
  </si>
  <si>
    <t>Active</t>
  </si>
  <si>
    <t>Contract signed!</t>
  </si>
  <si>
    <t>Milestone 2</t>
  </si>
  <si>
    <t>Finished</t>
  </si>
  <si>
    <t>Milestone 3, and last invoice paid.</t>
  </si>
  <si>
    <t>Placeholder</t>
  </si>
  <si>
    <t>Every budget spreadsheet is just a placeholder until it is filled in. This status excludes it from being considered in the "Magic Spreadsheet" that aggregates all our project data.</t>
  </si>
  <si>
    <t>Cash on hand</t>
  </si>
  <si>
    <t>1.</t>
  </si>
  <si>
    <t>Community management</t>
  </si>
  <si>
    <t>1.1.</t>
  </si>
  <si>
    <t xml:space="preserve">    community manager 1</t>
  </si>
  <si>
    <t>FTEM</t>
  </si>
  <si>
    <t>1.2.</t>
  </si>
  <si>
    <t xml:space="preserve">    community manager 2</t>
  </si>
  <si>
    <t>2.</t>
  </si>
  <si>
    <t>Travel</t>
  </si>
  <si>
    <t>2.1.</t>
  </si>
  <si>
    <t xml:space="preserve">    Brussels - Singapore (return) for Noemi</t>
  </si>
  <si>
    <t>EA</t>
  </si>
  <si>
    <t>2.2.</t>
  </si>
  <si>
    <t xml:space="preserve">    Brussels - Geneva (return) for Noemi</t>
  </si>
  <si>
    <t>3.</t>
  </si>
  <si>
    <t>Software development</t>
  </si>
  <si>
    <t>4.</t>
  </si>
  <si>
    <t>Miscellanea</t>
  </si>
  <si>
    <t>lump sum</t>
  </si>
  <si>
    <t>5.</t>
  </si>
  <si>
    <t>Edgeryders margin</t>
  </si>
  <si>
    <t>remainder</t>
  </si>
  <si>
    <t>N/A</t>
  </si>
  <si>
    <t xml:space="preserve">
</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</si>
</sst>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quot;-&quot;mm&quot;-&quot;dd"/>
    <numFmt numFmtId="165" formatCode="yyyy-mm-dd"/>
    <numFmt numFmtId="166" formatCode="#.##%"/>
    <numFmt numFmtId="167" formatCode="General"/>
  </numFmts>
  <fonts count="21">
    <font>
      <sz val="10.0"/>
      <color rgb="FF000000"/>
      <name val="Arial"/>
    </font>
    <font>
      <b/>
      <u/>
      <sz val="10.0"/>
      <color rgb="FF1155CC"/>
      <name val="Tahoma"/>
    </font>
    <font>
      <b/>
      <sz val="10.0"/>
      <color rgb="FFFFFFFF"/>
      <name val="Tahoma"/>
    </font>
    <font>
      <b/>
      <sz val="14.0"/>
      <name val="Roboto"/>
    </font>
    <font>
      <b/>
      <sz val="10.0"/>
      <color rgb="FF000000"/>
      <name val="Roboto"/>
    </font>
    <font>
      <sz val="10.0"/>
      <name val="Roboto"/>
    </font>
    <font>
      <b/>
      <color rgb="FFFFFFFF"/>
      <name val="Tahoma"/>
    </font>
    <font>
      <name val="Roboto"/>
    </font>
    <font>
      <b/>
      <sz val="10.0"/>
      <color rgb="FFFFFFFF"/>
      <name val="Roboto"/>
    </font>
    <font>
      <sz val="10.0"/>
      <color rgb="FFFFFFFF"/>
      <name val="Roboto"/>
    </font>
    <font>
      <b/>
      <color rgb="FFFFFFFF"/>
      <name val="Roboto"/>
    </font>
    <font/>
    <font>
      <color rgb="FFFFFFFF"/>
      <name val="Roboto"/>
    </font>
    <font>
      <b/>
    </font>
    <font>
      <b/>
      <name val="Roboto"/>
    </font>
    <font>
      <b/>
      <name val="Arial"/>
    </font>
    <font>
      <name val="Arial"/>
    </font>
    <font>
      <sz val="10.0"/>
      <color rgb="FFFFFFFF"/>
      <name val="Tahoma"/>
    </font>
    <font>
      <color rgb="FF222222"/>
      <name val="Roboto"/>
    </font>
    <font>
      <u/>
      <color rgb="FF0000FF"/>
    </font>
    <font>
      <color rgb="FF000000"/>
      <name val="Roboto"/>
    </font>
  </fonts>
  <fills count="13">
    <fill>
      <patternFill patternType="none"/>
    </fill>
    <fill>
      <patternFill patternType="lightGray"/>
    </fill>
    <fill>
      <patternFill patternType="solid">
        <fgColor rgb="FFFF9900"/>
        <bgColor rgb="FFFF9900"/>
      </patternFill>
    </fill>
    <fill>
      <patternFill patternType="solid">
        <fgColor rgb="FF666666"/>
        <bgColor rgb="FF666666"/>
      </patternFill>
    </fill>
    <fill>
      <patternFill patternType="solid">
        <fgColor rgb="FFFFF2CC"/>
        <bgColor rgb="FFFFF2CC"/>
      </patternFill>
    </fill>
    <fill>
      <patternFill patternType="solid">
        <fgColor rgb="FFD9D9D9"/>
        <bgColor rgb="FFD9D9D9"/>
      </patternFill>
    </fill>
    <fill>
      <patternFill patternType="solid">
        <fgColor rgb="FFB7B7B7"/>
        <bgColor rgb="FFB7B7B7"/>
      </patternFill>
    </fill>
    <fill>
      <patternFill patternType="solid">
        <fgColor rgb="FFF6B26B"/>
        <bgColor rgb="FFF6B26B"/>
      </patternFill>
    </fill>
    <fill>
      <patternFill patternType="solid">
        <fgColor rgb="FFFFD966"/>
        <bgColor rgb="FFFFD966"/>
      </patternFill>
    </fill>
    <fill>
      <patternFill patternType="solid">
        <fgColor rgb="FFFFFF00"/>
        <bgColor rgb="FFFFFF00"/>
      </patternFill>
    </fill>
    <fill>
      <patternFill patternType="solid">
        <fgColor rgb="FFFFE599"/>
        <bgColor rgb="FFFFE599"/>
      </patternFill>
    </fill>
    <fill>
      <patternFill patternType="solid">
        <fgColor rgb="FFF9CB9C"/>
        <bgColor rgb="FFF9CB9C"/>
      </patternFill>
    </fill>
    <fill>
      <patternFill patternType="solid">
        <fgColor rgb="FFFCE5CD"/>
        <bgColor rgb="FFFCE5CD"/>
      </patternFill>
    </fill>
  </fills>
  <borders count="15">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right style="thin">
        <color rgb="FF000000"/>
      </right>
    </border>
    <border>
      <left style="thin">
        <color rgb="FF000000"/>
      </left>
    </border>
    <border>
      <left style="thin">
        <color rgb="FF000000"/>
      </left>
      <right style="thin">
        <color rgb="FF000000"/>
      </right>
      <top style="thin">
        <color rgb="FF000000"/>
      </top>
    </border>
    <border>
      <left style="thin">
        <color rgb="FF000000"/>
      </left>
      <right style="thin">
        <color rgb="FF000000"/>
      </right>
    </border>
    <border>
      <left style="thin">
        <color rgb="FF000000"/>
      </left>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s>
  <cellStyleXfs count="1">
    <xf borderId="0" fillId="0" fontId="0" numFmtId="0" applyAlignment="1" applyFont="1"/>
  </cellStyleXfs>
  <cellXfs count="152">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1" fillId="3" fontId="2" numFmtId="0" xfId="0" applyAlignment="1" applyBorder="1" applyFill="1" applyFont="1">
      <alignment readingOrder="0"/>
    </xf>
    <xf borderId="1" fillId="4" fontId="3" numFmtId="0" xfId="0" applyAlignment="1" applyBorder="1" applyFill="1" applyFont="1">
      <alignment horizontal="center" readingOrder="0"/>
    </xf>
    <xf borderId="1" fillId="3" fontId="2" numFmtId="0" xfId="0" applyAlignment="1" applyBorder="1" applyFont="1">
      <alignment vertical="bottom"/>
    </xf>
    <xf borderId="2" fillId="5" fontId="4" numFmtId="0" xfId="0" applyAlignment="1" applyBorder="1" applyFill="1" applyFont="1">
      <alignment horizontal="center" readingOrder="0" vertical="bottom"/>
    </xf>
    <xf borderId="2" fillId="5" fontId="5" numFmtId="164" xfId="0" applyAlignment="1" applyBorder="1" applyFont="1" applyNumberFormat="1">
      <alignment horizontal="center" readingOrder="0" vertical="bottom"/>
    </xf>
    <xf borderId="2" fillId="5" fontId="5" numFmtId="165" xfId="0" applyAlignment="1" applyBorder="1" applyFont="1" applyNumberFormat="1">
      <alignment horizontal="center" vertical="bottom"/>
    </xf>
    <xf borderId="1" fillId="3" fontId="6" numFmtId="0" xfId="0" applyAlignment="1" applyBorder="1" applyFont="1">
      <alignment vertical="bottom"/>
    </xf>
    <xf borderId="3" fillId="5" fontId="7" numFmtId="166" xfId="0" applyAlignment="1" applyBorder="1" applyFont="1" applyNumberFormat="1">
      <alignment horizontal="center" vertical="bottom"/>
    </xf>
    <xf borderId="1" fillId="3" fontId="2" numFmtId="0" xfId="0" applyAlignment="1" applyBorder="1" applyFont="1">
      <alignment readingOrder="0" vertical="bottom"/>
    </xf>
    <xf borderId="2" fillId="4" fontId="5" numFmtId="0" xfId="0" applyAlignment="1" applyBorder="1" applyFont="1">
      <alignment horizontal="center" readingOrder="0" vertical="bottom"/>
    </xf>
    <xf borderId="2" fillId="4" fontId="5" numFmtId="165" xfId="0" applyAlignment="1" applyBorder="1" applyFont="1" applyNumberFormat="1">
      <alignment horizontal="center" readingOrder="0" vertical="bottom"/>
    </xf>
    <xf borderId="2" fillId="4" fontId="5" numFmtId="3" xfId="0" applyAlignment="1" applyBorder="1" applyFont="1" applyNumberFormat="1">
      <alignment horizontal="center" readingOrder="0" vertical="bottom"/>
    </xf>
    <xf borderId="0" fillId="3" fontId="2" numFmtId="49" xfId="0" applyAlignment="1" applyFont="1" applyNumberFormat="1">
      <alignment horizontal="center" readingOrder="0"/>
    </xf>
    <xf borderId="0" fillId="3" fontId="8" numFmtId="0" xfId="0" applyAlignment="1" applyFont="1">
      <alignment horizontal="center" readingOrder="0" vertical="bottom"/>
    </xf>
    <xf borderId="0" fillId="3" fontId="8" numFmtId="3" xfId="0" applyAlignment="1" applyFont="1" applyNumberFormat="1">
      <alignment horizontal="center" readingOrder="0" vertical="bottom"/>
    </xf>
    <xf borderId="0" fillId="3" fontId="9" numFmtId="0" xfId="0" applyAlignment="1" applyFont="1">
      <alignment horizontal="center" readingOrder="0" vertical="bottom"/>
    </xf>
    <xf borderId="0" fillId="3" fontId="9" numFmtId="3" xfId="0" applyAlignment="1" applyFont="1" applyNumberFormat="1">
      <alignment horizontal="center" readingOrder="0" vertical="bottom"/>
    </xf>
    <xf borderId="0" fillId="3" fontId="8" numFmtId="0" xfId="0" applyAlignment="1" applyFont="1">
      <alignment horizontal="center" readingOrder="0"/>
    </xf>
    <xf borderId="0" fillId="3" fontId="10" numFmtId="0" xfId="0" applyAlignment="1" applyFont="1">
      <alignment horizontal="left" readingOrder="0"/>
    </xf>
    <xf borderId="0" fillId="3" fontId="10" numFmtId="0" xfId="0" applyAlignment="1" applyFont="1">
      <alignment horizontal="center"/>
    </xf>
    <xf borderId="4" fillId="3" fontId="2" numFmtId="0" xfId="0" applyAlignment="1" applyBorder="1" applyFont="1">
      <alignment horizontal="center" readingOrder="0"/>
    </xf>
    <xf borderId="2" fillId="5" fontId="5" numFmtId="3" xfId="0" applyAlignment="1" applyBorder="1" applyFont="1" applyNumberFormat="1">
      <alignment horizontal="center" readingOrder="0" vertical="bottom"/>
    </xf>
    <xf borderId="5" fillId="3" fontId="2" numFmtId="167" xfId="0" applyAlignment="1" applyBorder="1" applyFont="1" applyNumberFormat="1">
      <alignment horizontal="center" readingOrder="0"/>
    </xf>
    <xf borderId="6" fillId="3" fontId="2" numFmtId="0" xfId="0" applyAlignment="1" applyBorder="1" applyFont="1">
      <alignment vertical="top"/>
    </xf>
    <xf borderId="0" fillId="3" fontId="10" numFmtId="3" xfId="0" applyAlignment="1" applyFont="1" applyNumberFormat="1">
      <alignment horizontal="center"/>
    </xf>
    <xf borderId="7" fillId="0" fontId="11" numFmtId="0" xfId="0" applyBorder="1" applyFont="1"/>
    <xf borderId="0" fillId="3" fontId="2" numFmtId="0" xfId="0" applyAlignment="1" applyFont="1">
      <alignment horizontal="center" readingOrder="0"/>
    </xf>
    <xf borderId="0" fillId="3" fontId="12" numFmtId="0" xfId="0" applyAlignment="1" applyFont="1">
      <alignment horizontal="left" readingOrder="0"/>
    </xf>
    <xf borderId="5" fillId="3" fontId="6" numFmtId="3" xfId="0" applyAlignment="1" applyBorder="1" applyFont="1" applyNumberFormat="1">
      <alignment horizontal="center" readingOrder="0"/>
    </xf>
    <xf borderId="0" fillId="0" fontId="7" numFmtId="49" xfId="0" applyAlignment="1" applyFont="1" applyNumberFormat="1">
      <alignment horizontal="left" readingOrder="0"/>
    </xf>
    <xf borderId="0" fillId="0" fontId="13" numFmtId="0" xfId="0" applyAlignment="1" applyFont="1">
      <alignment readingOrder="0"/>
    </xf>
    <xf borderId="5" fillId="3" fontId="2" numFmtId="0" xfId="0" applyAlignment="1" applyBorder="1" applyFont="1">
      <alignment horizontal="center" readingOrder="0"/>
    </xf>
    <xf borderId="0" fillId="0" fontId="11" numFmtId="165" xfId="0" applyAlignment="1" applyFont="1" applyNumberFormat="1">
      <alignment readingOrder="0"/>
    </xf>
    <xf borderId="0" fillId="0" fontId="11" numFmtId="3" xfId="0" applyAlignment="1" applyFont="1" applyNumberFormat="1">
      <alignment readingOrder="0"/>
    </xf>
    <xf borderId="4" fillId="3" fontId="6" numFmtId="3" xfId="0" applyAlignment="1" applyBorder="1" applyFont="1" applyNumberFormat="1">
      <alignment horizontal="center" readingOrder="0"/>
    </xf>
    <xf borderId="2" fillId="0" fontId="11" numFmtId="0" xfId="0" applyBorder="1" applyFont="1"/>
    <xf borderId="5" fillId="3" fontId="2" numFmtId="49" xfId="0" applyAlignment="1" applyBorder="1" applyFont="1" applyNumberFormat="1">
      <alignment horizontal="center" readingOrder="0"/>
    </xf>
    <xf borderId="0" fillId="6" fontId="14" numFmtId="49" xfId="0" applyAlignment="1" applyFill="1" applyFont="1" applyNumberFormat="1">
      <alignment vertical="bottom"/>
    </xf>
    <xf borderId="4" fillId="3" fontId="2" numFmtId="49" xfId="0" applyAlignment="1" applyBorder="1" applyFont="1" applyNumberFormat="1">
      <alignment horizontal="center" readingOrder="0"/>
    </xf>
    <xf borderId="0" fillId="7" fontId="15" numFmtId="0" xfId="0" applyAlignment="1" applyFill="1" applyFont="1">
      <alignment readingOrder="0" vertical="bottom"/>
    </xf>
    <xf borderId="0" fillId="4" fontId="16" numFmtId="165" xfId="0" applyAlignment="1" applyFont="1" applyNumberFormat="1">
      <alignment horizontal="right" readingOrder="0" vertical="bottom"/>
    </xf>
    <xf borderId="0" fillId="3" fontId="17" numFmtId="0" xfId="0" applyAlignment="1" applyFont="1">
      <alignment horizontal="center" readingOrder="0"/>
    </xf>
    <xf borderId="0" fillId="4" fontId="16" numFmtId="3" xfId="0" applyAlignment="1" applyFont="1" applyNumberFormat="1">
      <alignment horizontal="right" readingOrder="0" vertical="bottom"/>
    </xf>
    <xf borderId="4" fillId="3" fontId="17" numFmtId="0" xfId="0" applyAlignment="1" applyBorder="1" applyFont="1">
      <alignment horizontal="center" readingOrder="0"/>
    </xf>
    <xf borderId="5" fillId="3" fontId="17" numFmtId="3" xfId="0" applyAlignment="1" applyBorder="1" applyFont="1" applyNumberFormat="1">
      <alignment horizontal="center" readingOrder="0"/>
    </xf>
    <xf borderId="0" fillId="8" fontId="16" numFmtId="3" xfId="0" applyAlignment="1" applyFill="1" applyFont="1" applyNumberFormat="1">
      <alignment horizontal="right" vertical="bottom"/>
    </xf>
    <xf borderId="5" fillId="3" fontId="17" numFmtId="0" xfId="0" applyAlignment="1" applyBorder="1" applyFont="1">
      <alignment horizontal="center" readingOrder="0"/>
    </xf>
    <xf borderId="0" fillId="3" fontId="17" numFmtId="0" xfId="0" applyAlignment="1" applyFont="1">
      <alignment horizontal="center" readingOrder="0"/>
    </xf>
    <xf borderId="4" fillId="3" fontId="17" numFmtId="0" xfId="0" applyAlignment="1" applyBorder="1" applyFont="1">
      <alignment horizontal="center" readingOrder="0"/>
    </xf>
    <xf borderId="0" fillId="3" fontId="8" numFmtId="0" xfId="0" applyAlignment="1" applyFont="1">
      <alignment horizontal="right" readingOrder="0"/>
    </xf>
    <xf borderId="4" fillId="3" fontId="8" numFmtId="0" xfId="0" applyAlignment="1" applyBorder="1" applyFont="1">
      <alignment horizontal="right" readingOrder="0"/>
    </xf>
    <xf borderId="4" fillId="3" fontId="12" numFmtId="0" xfId="0" applyBorder="1" applyFont="1"/>
    <xf borderId="5" fillId="3" fontId="10" numFmtId="167" xfId="0" applyAlignment="1" applyBorder="1" applyFont="1" applyNumberFormat="1">
      <alignment horizontal="center"/>
    </xf>
    <xf borderId="4" fillId="3" fontId="10" numFmtId="1" xfId="0" applyAlignment="1" applyBorder="1" applyFont="1" applyNumberFormat="1">
      <alignment horizontal="center"/>
    </xf>
    <xf borderId="5" fillId="3" fontId="10" numFmtId="3" xfId="0" applyAlignment="1" applyBorder="1" applyFont="1" applyNumberFormat="1">
      <alignment horizontal="center"/>
    </xf>
    <xf borderId="0" fillId="3" fontId="10" numFmtId="0" xfId="0" applyAlignment="1" applyFont="1">
      <alignment horizontal="center" vertical="top"/>
    </xf>
    <xf borderId="0" fillId="3" fontId="10" numFmtId="3" xfId="0" applyAlignment="1" applyFont="1" applyNumberFormat="1">
      <alignment horizontal="center" readingOrder="0" vertical="top"/>
    </xf>
    <xf borderId="0" fillId="3" fontId="10" numFmtId="3" xfId="0" applyAlignment="1" applyFont="1" applyNumberFormat="1">
      <alignment horizontal="center" vertical="top"/>
    </xf>
    <xf borderId="0" fillId="3" fontId="10" numFmtId="3" xfId="0" applyAlignment="1" applyFont="1" applyNumberFormat="1">
      <alignment horizontal="center" vertical="top"/>
    </xf>
    <xf borderId="0" fillId="3" fontId="12" numFmtId="3" xfId="0" applyAlignment="1" applyFont="1" applyNumberFormat="1">
      <alignment horizontal="center" vertical="top"/>
    </xf>
    <xf borderId="0" fillId="9" fontId="7" numFmtId="0" xfId="0" applyAlignment="1" applyFill="1" applyFont="1">
      <alignment horizontal="left" readingOrder="0" shrinkToFit="0" vertical="top" wrapText="1"/>
    </xf>
    <xf borderId="0" fillId="0" fontId="15" numFmtId="0" xfId="0" applyAlignment="1" applyFont="1">
      <alignment vertical="bottom"/>
    </xf>
    <xf borderId="0" fillId="0" fontId="16" numFmtId="0" xfId="0" applyAlignment="1" applyFont="1">
      <alignment vertical="bottom"/>
    </xf>
    <xf borderId="0" fillId="0" fontId="16" numFmtId="9" xfId="0" applyAlignment="1" applyFont="1" applyNumberFormat="1">
      <alignment horizontal="right" vertical="bottom"/>
    </xf>
    <xf borderId="0" fillId="0" fontId="16" numFmtId="3" xfId="0" applyAlignment="1" applyFont="1" applyNumberFormat="1">
      <alignment horizontal="right" vertical="bottom"/>
    </xf>
    <xf borderId="0" fillId="0" fontId="16" numFmtId="10" xfId="0" applyAlignment="1" applyFont="1" applyNumberFormat="1">
      <alignment horizontal="right" vertical="bottom"/>
    </xf>
    <xf borderId="4" fillId="3" fontId="10" numFmtId="3" xfId="0" applyAlignment="1" applyBorder="1" applyFont="1" applyNumberFormat="1">
      <alignment horizontal="center"/>
    </xf>
    <xf borderId="0" fillId="3" fontId="2" numFmtId="0" xfId="0" applyAlignment="1" applyFont="1">
      <alignment horizontal="center" readingOrder="0" vertical="top"/>
    </xf>
    <xf borderId="0" fillId="3" fontId="10" numFmtId="0" xfId="0" applyAlignment="1" applyFont="1">
      <alignment horizontal="center" readingOrder="0" vertical="top"/>
    </xf>
    <xf borderId="1" fillId="3" fontId="2" numFmtId="0" xfId="0" applyAlignment="1" applyBorder="1" applyFont="1">
      <alignment horizontal="center" readingOrder="0" vertical="top"/>
    </xf>
    <xf borderId="0" fillId="3" fontId="16" numFmtId="0" xfId="0" applyAlignment="1" applyFont="1">
      <alignment vertical="bottom"/>
    </xf>
    <xf borderId="0" fillId="3" fontId="12" numFmtId="0" xfId="0" applyAlignment="1" applyFont="1">
      <alignment horizontal="right" vertical="bottom"/>
    </xf>
    <xf borderId="8" fillId="3" fontId="2" numFmtId="0" xfId="0" applyAlignment="1" applyBorder="1" applyFont="1">
      <alignment horizontal="center" readingOrder="0" vertical="top"/>
    </xf>
    <xf borderId="0" fillId="3" fontId="12" numFmtId="0" xfId="0" applyAlignment="1" applyFont="1">
      <alignment horizontal="center" vertical="bottom"/>
    </xf>
    <xf borderId="0" fillId="3" fontId="2" numFmtId="0" xfId="0" applyAlignment="1" applyFont="1">
      <alignment horizontal="center" readingOrder="0" shrinkToFit="0" vertical="top" wrapText="1"/>
    </xf>
    <xf borderId="0" fillId="3" fontId="12" numFmtId="3" xfId="0" applyAlignment="1" applyFont="1" applyNumberFormat="1">
      <alignment horizontal="center" readingOrder="0" vertical="bottom"/>
    </xf>
    <xf borderId="0" fillId="9" fontId="18" numFmtId="0" xfId="0" applyAlignment="1" applyFont="1">
      <alignment horizontal="left" readingOrder="0" shrinkToFit="0" vertical="bottom" wrapText="1"/>
    </xf>
    <xf borderId="0" fillId="4" fontId="11" numFmtId="164" xfId="0" applyAlignment="1" applyFont="1" applyNumberFormat="1">
      <alignment horizontal="center" readingOrder="0"/>
    </xf>
    <xf borderId="0" fillId="4" fontId="4" numFmtId="0" xfId="0" applyAlignment="1" applyFont="1">
      <alignment horizontal="center" readingOrder="0" vertical="bottom"/>
    </xf>
    <xf borderId="0" fillId="0" fontId="16" numFmtId="0" xfId="0" applyAlignment="1" applyFont="1">
      <alignment horizontal="left" vertical="bottom"/>
    </xf>
    <xf borderId="0" fillId="4" fontId="13" numFmtId="9" xfId="0" applyAlignment="1" applyFont="1" applyNumberFormat="1">
      <alignment horizontal="center" readingOrder="0"/>
    </xf>
    <xf borderId="0" fillId="10" fontId="11" numFmtId="0" xfId="0" applyAlignment="1" applyFill="1" applyFont="1">
      <alignment readingOrder="0" shrinkToFit="0" wrapText="1"/>
    </xf>
    <xf borderId="0" fillId="0" fontId="11" numFmtId="0" xfId="0" applyAlignment="1" applyFont="1">
      <alignment horizontal="right"/>
    </xf>
    <xf borderId="0" fillId="4" fontId="19" numFmtId="0" xfId="0" applyAlignment="1" applyFont="1">
      <alignment horizontal="center" readingOrder="0"/>
    </xf>
    <xf borderId="0" fillId="0" fontId="11" numFmtId="165" xfId="0" applyAlignment="1" applyFont="1" applyNumberFormat="1">
      <alignment horizontal="right"/>
    </xf>
    <xf borderId="0" fillId="4" fontId="11" numFmtId="0" xfId="0" applyAlignment="1" applyFont="1">
      <alignment horizontal="center"/>
    </xf>
    <xf borderId="0" fillId="4" fontId="11" numFmtId="165" xfId="0" applyAlignment="1" applyFont="1" applyNumberFormat="1">
      <alignment horizontal="center" readingOrder="0"/>
    </xf>
    <xf borderId="0" fillId="0" fontId="8" numFmtId="0" xfId="0" applyAlignment="1" applyFont="1">
      <alignment horizontal="center" readingOrder="0" vertical="bottom"/>
    </xf>
    <xf borderId="0" fillId="0" fontId="11" numFmtId="3" xfId="0" applyFont="1" applyNumberFormat="1"/>
    <xf borderId="0" fillId="0" fontId="11" numFmtId="0" xfId="0" applyAlignment="1" applyFont="1">
      <alignment horizontal="right"/>
    </xf>
    <xf borderId="0" fillId="0" fontId="11" numFmtId="164" xfId="0" applyFont="1" applyNumberFormat="1"/>
    <xf borderId="0" fillId="0" fontId="11" numFmtId="9" xfId="0" applyAlignment="1" applyFont="1" applyNumberFormat="1">
      <alignment readingOrder="0"/>
    </xf>
    <xf borderId="0" fillId="0" fontId="11" numFmtId="0" xfId="0" applyAlignment="1" applyFont="1">
      <alignment shrinkToFit="0" wrapText="1"/>
    </xf>
    <xf borderId="0" fillId="0" fontId="11" numFmtId="9" xfId="0" applyFont="1" applyNumberFormat="1"/>
    <xf borderId="5" fillId="3" fontId="12" numFmtId="0" xfId="0" applyAlignment="1" applyBorder="1" applyFont="1">
      <alignment horizontal="left" readingOrder="0"/>
    </xf>
    <xf borderId="5" fillId="3" fontId="10" numFmtId="0" xfId="0" applyAlignment="1" applyBorder="1" applyFont="1">
      <alignment horizontal="center"/>
    </xf>
    <xf borderId="5" fillId="3" fontId="12" numFmtId="3" xfId="0" applyAlignment="1" applyBorder="1" applyFont="1" applyNumberFormat="1">
      <alignment horizontal="center"/>
    </xf>
    <xf borderId="4" fillId="11" fontId="7" numFmtId="0" xfId="0" applyAlignment="1" applyBorder="1" applyFill="1" applyFont="1">
      <alignment readingOrder="0"/>
    </xf>
    <xf borderId="4" fillId="0" fontId="7" numFmtId="0" xfId="0" applyAlignment="1" applyBorder="1" applyFont="1">
      <alignment readingOrder="0"/>
    </xf>
    <xf borderId="5" fillId="0" fontId="7" numFmtId="167" xfId="0" applyAlignment="1" applyBorder="1" applyFont="1" applyNumberFormat="1">
      <alignment horizontal="center" readingOrder="0"/>
    </xf>
    <xf borderId="4" fillId="0" fontId="7" numFmtId="0" xfId="0" applyAlignment="1" applyBorder="1" applyFont="1">
      <alignment horizontal="center" readingOrder="0"/>
    </xf>
    <xf borderId="0" fillId="0" fontId="7" numFmtId="3" xfId="0" applyAlignment="1" applyFont="1" applyNumberFormat="1">
      <alignment horizontal="center" readingOrder="0"/>
    </xf>
    <xf borderId="4" fillId="0" fontId="7" numFmtId="3" xfId="0" applyAlignment="1" applyBorder="1" applyFont="1" applyNumberFormat="1">
      <alignment horizontal="center"/>
    </xf>
    <xf borderId="5" fillId="0" fontId="7" numFmtId="3" xfId="0" applyAlignment="1" applyBorder="1" applyFont="1" applyNumberFormat="1">
      <alignment horizontal="center" readingOrder="0"/>
    </xf>
    <xf borderId="4" fillId="0" fontId="7" numFmtId="3" xfId="0" applyAlignment="1" applyBorder="1" applyFont="1" applyNumberFormat="1">
      <alignment horizontal="center" readingOrder="0"/>
    </xf>
    <xf borderId="5" fillId="0" fontId="7" numFmtId="0" xfId="0" applyAlignment="1" applyBorder="1" applyFont="1">
      <alignment readingOrder="0"/>
    </xf>
    <xf borderId="4" fillId="12" fontId="7" numFmtId="0" xfId="0" applyAlignment="1" applyBorder="1" applyFill="1" applyFont="1">
      <alignment readingOrder="0"/>
    </xf>
    <xf borderId="5" fillId="0" fontId="7" numFmtId="3" xfId="0" applyAlignment="1" applyBorder="1" applyFont="1" applyNumberFormat="1">
      <alignment horizontal="center" readingOrder="0"/>
    </xf>
    <xf borderId="5" fillId="0" fontId="7" numFmtId="3" xfId="0" applyAlignment="1" applyBorder="1" applyFont="1" applyNumberFormat="1">
      <alignment horizontal="center"/>
    </xf>
    <xf borderId="0" fillId="0" fontId="7" numFmtId="3" xfId="0" applyAlignment="1" applyFont="1" applyNumberFormat="1">
      <alignment horizontal="center"/>
    </xf>
    <xf borderId="4" fillId="0" fontId="7" numFmtId="3" xfId="0" applyAlignment="1" applyBorder="1" applyFont="1" applyNumberFormat="1">
      <alignment horizontal="center"/>
    </xf>
    <xf borderId="9" fillId="0" fontId="7" numFmtId="49" xfId="0" applyAlignment="1" applyBorder="1" applyFont="1" applyNumberFormat="1">
      <alignment horizontal="left" readingOrder="0"/>
    </xf>
    <xf borderId="10" fillId="12" fontId="7" numFmtId="0" xfId="0" applyAlignment="1" applyBorder="1" applyFont="1">
      <alignment readingOrder="0"/>
    </xf>
    <xf borderId="10" fillId="0" fontId="7" numFmtId="0" xfId="0" applyAlignment="1" applyBorder="1" applyFont="1">
      <alignment readingOrder="0"/>
    </xf>
    <xf borderId="11" fillId="0" fontId="7" numFmtId="167" xfId="0" applyAlignment="1" applyBorder="1" applyFont="1" applyNumberFormat="1">
      <alignment horizontal="center" readingOrder="0"/>
    </xf>
    <xf borderId="10" fillId="0" fontId="7" numFmtId="0" xfId="0" applyAlignment="1" applyBorder="1" applyFont="1">
      <alignment horizontal="center" readingOrder="0"/>
    </xf>
    <xf borderId="9" fillId="0" fontId="7" numFmtId="3" xfId="0" applyAlignment="1" applyBorder="1" applyFont="1" applyNumberFormat="1">
      <alignment horizontal="center" readingOrder="0"/>
    </xf>
    <xf borderId="10" fillId="0" fontId="7" numFmtId="3" xfId="0" applyAlignment="1" applyBorder="1" applyFont="1" applyNumberFormat="1">
      <alignment horizontal="center"/>
    </xf>
    <xf borderId="11" fillId="0" fontId="7" numFmtId="3" xfId="0" applyAlignment="1" applyBorder="1" applyFont="1" applyNumberFormat="1">
      <alignment horizontal="center" readingOrder="0"/>
    </xf>
    <xf borderId="11" fillId="0" fontId="7" numFmtId="3" xfId="0" applyAlignment="1" applyBorder="1" applyFont="1" applyNumberFormat="1">
      <alignment horizontal="center"/>
    </xf>
    <xf borderId="9" fillId="0" fontId="7" numFmtId="3" xfId="0" applyAlignment="1" applyBorder="1" applyFont="1" applyNumberFormat="1">
      <alignment horizontal="center"/>
    </xf>
    <xf borderId="10" fillId="0" fontId="7" numFmtId="3" xfId="0" applyAlignment="1" applyBorder="1" applyFont="1" applyNumberFormat="1">
      <alignment horizontal="center"/>
    </xf>
    <xf borderId="11" fillId="0" fontId="7" numFmtId="0" xfId="0" applyAlignment="1" applyBorder="1" applyFont="1">
      <alignment readingOrder="0"/>
    </xf>
    <xf borderId="4" fillId="0" fontId="7" numFmtId="0" xfId="0" applyAlignment="1" applyBorder="1" applyFont="1">
      <alignment horizontal="center"/>
    </xf>
    <xf borderId="5" fillId="0" fontId="7" numFmtId="0" xfId="0" applyBorder="1" applyFont="1"/>
    <xf borderId="11" fillId="0" fontId="7" numFmtId="0" xfId="0" applyBorder="1" applyFont="1"/>
    <xf borderId="10" fillId="11" fontId="20" numFmtId="0" xfId="0" applyAlignment="1" applyBorder="1" applyFont="1">
      <alignment readingOrder="0"/>
    </xf>
    <xf borderId="11" fillId="0" fontId="7" numFmtId="3" xfId="0" applyAlignment="1" applyBorder="1" applyFont="1" applyNumberFormat="1">
      <alignment horizontal="center" readingOrder="0"/>
    </xf>
    <xf borderId="10" fillId="11" fontId="7" numFmtId="0" xfId="0" applyAlignment="1" applyBorder="1" applyFont="1">
      <alignment readingOrder="0"/>
    </xf>
    <xf borderId="9" fillId="0" fontId="11" numFmtId="49" xfId="0" applyAlignment="1" applyBorder="1" applyFont="1" applyNumberFormat="1">
      <alignment horizontal="left" readingOrder="0"/>
    </xf>
    <xf borderId="9" fillId="0" fontId="7" numFmtId="0" xfId="0" applyAlignment="1" applyBorder="1" applyFont="1">
      <alignment horizontal="center" readingOrder="0"/>
    </xf>
    <xf borderId="8" fillId="0" fontId="7" numFmtId="3" xfId="0" applyAlignment="1" applyBorder="1" applyFont="1" applyNumberFormat="1">
      <alignment horizontal="center" readingOrder="0"/>
    </xf>
    <xf borderId="10" fillId="0" fontId="7" numFmtId="3" xfId="0" applyAlignment="1" applyBorder="1" applyFont="1" applyNumberFormat="1">
      <alignment horizontal="center" readingOrder="0"/>
    </xf>
    <xf borderId="0" fillId="0" fontId="11" numFmtId="49" xfId="0" applyAlignment="1" applyFont="1" applyNumberFormat="1">
      <alignment horizontal="left" readingOrder="0"/>
    </xf>
    <xf borderId="4" fillId="0" fontId="11" numFmtId="0" xfId="0" applyAlignment="1" applyBorder="1" applyFont="1">
      <alignment readingOrder="0"/>
    </xf>
    <xf borderId="5" fillId="0" fontId="11" numFmtId="167" xfId="0" applyAlignment="1" applyBorder="1" applyFont="1" applyNumberFormat="1">
      <alignment horizontal="center"/>
    </xf>
    <xf borderId="4" fillId="0" fontId="11" numFmtId="0" xfId="0" applyAlignment="1" applyBorder="1" applyFont="1">
      <alignment horizontal="center"/>
    </xf>
    <xf borderId="0" fillId="0" fontId="11" numFmtId="0" xfId="0" applyAlignment="1" applyFont="1">
      <alignment horizontal="center"/>
    </xf>
    <xf borderId="5" fillId="0" fontId="11" numFmtId="3" xfId="0" applyAlignment="1" applyBorder="1" applyFont="1" applyNumberFormat="1">
      <alignment horizontal="center" readingOrder="0"/>
    </xf>
    <xf borderId="12" fillId="0" fontId="11" numFmtId="0" xfId="0" applyBorder="1" applyFont="1"/>
    <xf borderId="13" fillId="0" fontId="11" numFmtId="0" xfId="0" applyBorder="1" applyFont="1"/>
    <xf borderId="14" fillId="0" fontId="11" numFmtId="0" xfId="0" applyBorder="1" applyFont="1"/>
    <xf borderId="4" fillId="0" fontId="11" numFmtId="0" xfId="0" applyAlignment="1" applyBorder="1" applyFont="1">
      <alignment horizontal="center" readingOrder="0"/>
    </xf>
    <xf borderId="0" fillId="0" fontId="11" numFmtId="0" xfId="0" applyAlignment="1" applyFont="1">
      <alignment horizontal="center" readingOrder="0"/>
    </xf>
    <xf borderId="5" fillId="0" fontId="11" numFmtId="3" xfId="0" applyAlignment="1" applyBorder="1" applyFont="1" applyNumberFormat="1">
      <alignment horizontal="center"/>
    </xf>
    <xf borderId="4" fillId="0" fontId="11" numFmtId="0" xfId="0" applyBorder="1" applyFont="1"/>
    <xf borderId="5" fillId="0" fontId="11" numFmtId="0" xfId="0" applyBorder="1" applyFont="1"/>
    <xf borderId="5" fillId="0" fontId="11" numFmtId="0" xfId="0" applyAlignment="1" applyBorder="1" applyFont="1">
      <alignment readingOrder="0"/>
    </xf>
    <xf borderId="0" fillId="0" fontId="11" numFmtId="0" xfId="0" applyAlignment="1" applyFont="1">
      <alignment readingOrder="0"/>
    </xf>
    <xf borderId="0" fillId="0" fontId="11" numFmtId="49" xfId="0" applyAlignment="1" applyFont="1" applyNumberFormat="1">
      <alignment horizontal="left"/>
    </xf>
  </cellXfs>
  <cellStyles count="1">
    <cellStyle xfId="0" name="Normal" builtinId="0"/>
  </cellStyles>
  <dxfs count="24">
    <dxf>
      <font>
        <b/>
        <color rgb="FFF3F3F3"/>
      </font>
      <fill>
        <patternFill patternType="solid">
          <fgColor rgb="FF38761D"/>
          <bgColor rgb="FF38761D"/>
        </patternFill>
      </fill>
      <border/>
    </dxf>
    <dxf>
      <font>
        <b/>
        <color rgb="FFF3F3F3"/>
      </font>
      <fill>
        <patternFill patternType="solid">
          <fgColor rgb="FFCC0000"/>
          <bgColor rgb="FFCC0000"/>
        </patternFill>
      </fill>
      <border/>
    </dxf>
    <dxf>
      <font>
        <b/>
        <color rgb="FF434343"/>
      </font>
      <fill>
        <patternFill patternType="solid">
          <fgColor rgb="FFFFFF00"/>
          <bgColor rgb="FFFFFF00"/>
        </patternFill>
      </fill>
      <border/>
    </dxf>
    <dxf>
      <font>
        <b/>
        <strike/>
        <color rgb="FFFFFFFF"/>
      </font>
      <fill>
        <patternFill patternType="solid">
          <fgColor rgb="FF000000"/>
          <bgColor rgb="FF000000"/>
        </patternFill>
      </fill>
      <border/>
    </dxf>
    <dxf>
      <font>
        <b/>
        <color rgb="FFF3F3F3"/>
      </font>
      <fill>
        <patternFill patternType="solid">
          <fgColor rgb="FF0000FF"/>
          <bgColor rgb="FF0000FF"/>
        </patternFill>
      </fill>
      <border/>
    </dxf>
    <dxf>
      <font>
        <i/>
        <color rgb="FFD9D9D9"/>
      </font>
      <fill>
        <patternFill patternType="solid">
          <fgColor rgb="FFEFEFEF"/>
          <bgColor rgb="FFEFEFEF"/>
        </patternFill>
      </fill>
      <border/>
    </dxf>
    <dxf>
      <font>
        <b/>
        <color rgb="FFFFFFFF"/>
      </font>
      <fill>
        <patternFill patternType="solid">
          <fgColor rgb="FFFF0000"/>
          <bgColor rgb="FFFF0000"/>
        </patternFill>
      </fill>
      <border/>
    </dxf>
    <dxf>
      <font>
        <b/>
        <strike/>
        <color rgb="FFFFFFFF"/>
      </font>
      <fill>
        <patternFill patternType="solid">
          <fgColor rgb="FFFF0000"/>
          <bgColor rgb="FFFF0000"/>
        </patternFill>
      </fill>
      <border/>
    </dxf>
    <dxf>
      <font/>
      <fill>
        <patternFill patternType="none"/>
      </fill>
      <border/>
    </dxf>
    <dxf>
      <font>
        <b/>
      </font>
      <fill>
        <patternFill patternType="solid">
          <fgColor rgb="FFB7B7B7"/>
          <bgColor rgb="FFB7B7B7"/>
        </patternFill>
      </fill>
      <border/>
    </dxf>
    <dxf>
      <font/>
      <fill>
        <patternFill patternType="solid">
          <fgColor rgb="FFFFD966"/>
          <bgColor rgb="FFFFD966"/>
        </patternFill>
      </fill>
      <border/>
    </dxf>
    <dxf>
      <font/>
      <fill>
        <patternFill patternType="solid">
          <fgColor rgb="FFFFF2CC"/>
          <bgColor rgb="FFFFF2CC"/>
        </patternFill>
      </fill>
      <border/>
    </dxf>
    <dxf>
      <font/>
      <fill>
        <patternFill patternType="solid">
          <fgColor rgb="FFF6B26B"/>
          <bgColor rgb="FFF6B26B"/>
        </patternFill>
      </fill>
      <border/>
    </dxf>
    <dxf>
      <font/>
      <fill>
        <patternFill patternType="solid">
          <fgColor rgb="FFFF0000"/>
          <bgColor rgb="FFFF0000"/>
        </patternFill>
      </fill>
      <border/>
    </dxf>
    <dxf>
      <font/>
      <fill>
        <patternFill patternType="solid">
          <fgColor rgb="FFFFE599"/>
          <bgColor rgb="FFFFE599"/>
        </patternFill>
      </fill>
      <border/>
    </dxf>
    <dxf>
      <font>
        <color rgb="FFFFFFFF"/>
      </font>
      <fill>
        <patternFill patternType="solid">
          <fgColor rgb="FF999999"/>
          <bgColor rgb="FF999999"/>
        </patternFill>
      </fill>
      <border/>
    </dxf>
    <dxf>
      <font>
        <color rgb="FFEFEFEF"/>
      </font>
      <fill>
        <patternFill patternType="solid">
          <fgColor rgb="FF999999"/>
          <bgColor rgb="FF999999"/>
        </patternFill>
      </fill>
      <border/>
    </dxf>
    <dxf>
      <font>
        <color rgb="FFD9D9D9"/>
      </font>
      <fill>
        <patternFill patternType="solid">
          <fgColor rgb="FF999999"/>
          <bgColor rgb="FF999999"/>
        </patternFill>
      </fill>
      <border/>
    </dxf>
    <dxf>
      <font>
        <color rgb="FFB7B7B7"/>
      </font>
      <fill>
        <patternFill patternType="none"/>
      </fill>
      <border/>
    </dxf>
    <dxf>
      <font/>
      <fill>
        <patternFill patternType="solid">
          <fgColor rgb="FFB7E1CD"/>
          <bgColor rgb="FFB7E1CD"/>
        </patternFill>
      </fill>
      <border/>
    </dxf>
    <dxf>
      <font/>
      <fill>
        <patternFill patternType="solid">
          <fgColor rgb="FFF9CB9C"/>
          <bgColor rgb="FFF9CB9C"/>
        </patternFill>
      </fill>
      <border/>
    </dxf>
    <dxf>
      <font>
        <b/>
      </font>
      <fill>
        <patternFill patternType="solid">
          <fgColor rgb="FFE69138"/>
          <bgColor rgb="FFE69138"/>
        </patternFill>
      </fill>
      <border/>
    </dxf>
    <dxf>
      <font>
        <color rgb="FFFFFFFF"/>
      </font>
      <fill>
        <patternFill patternType="solid">
          <fgColor rgb="FFFF0000"/>
          <bgColor rgb="FFFF0000"/>
        </patternFill>
      </fill>
      <border/>
    </dxf>
    <dxf>
      <font>
        <color rgb="FFFFFFF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6B26B"/>
    <outlinePr summaryBelow="0" summaryRight="0"/>
  </sheetPr>
  <sheetViews>
    <sheetView workbookViewId="0"/>
  </sheetViews>
  <sheetFormatPr customHeight="1" defaultColWidth="14.43" defaultRowHeight="15.75"/>
  <cols>
    <col customWidth="1" min="1" max="1" width="21.71"/>
    <col customWidth="1" min="2" max="2" width="39.71"/>
  </cols>
  <sheetData>
    <row r="1" ht="36.75" customHeight="1">
      <c r="A1" s="1" t="str">
        <f>HYPERLINK("https://edgeryders.eu/t/9097","Read the manual: ""Creating and managing a budget"".")</f>
        <v>Read the manual: "Creating and managing a budget".</v>
      </c>
    </row>
    <row r="2">
      <c r="A2" s="2" t="s">
        <v>0</v>
      </c>
      <c r="B2" s="3" t="s">
        <v>1</v>
      </c>
    </row>
    <row r="3">
      <c r="A3" s="4" t="s">
        <v>2</v>
      </c>
      <c r="B3" s="5" t="str">
        <f>IFERROR(__xludf.DUMMYFUNCTION("INDEX(
    FILTER(
        Status!A:B,
        NOT(ISBLANK(Status!B:B)),
        Status!A:A &lt; TODAY()
    ),
    ROWS(FILTER(
        Status!A:B,
        NOT(ISBLANK(Status!B:B)),
        Status!A:A &lt; TODAY()
    )),
    2
)"),"Placeholder")</f>
        <v>Placeholder</v>
      </c>
    </row>
    <row r="4">
      <c r="A4" s="4" t="s">
        <v>3</v>
      </c>
      <c r="B4" s="6">
        <f t="array" ref="B4">INDEX(
      Status!A:A,
         MATCH(
                 TRUE,
                 INDEX(
              ( Status!B:B = "Active" ),
              0
        ),
          0
    )  
)</f>
        <v>43191</v>
      </c>
    </row>
    <row r="5">
      <c r="A5" s="4" t="s">
        <v>4</v>
      </c>
      <c r="B5" s="7">
        <f t="array" ref="B5"> INDEX(
    Status!A:A,
    MATCH(TRUE, INDEX(Status!B:B = "Finished", 0),
    0
))</f>
        <v>43278</v>
      </c>
    </row>
    <row r="6">
      <c r="A6" s="8" t="s">
        <v>5</v>
      </c>
      <c r="B6" s="9">
        <f>Cost!$H$14 / $B$14</f>
        <v>0.2125322581</v>
      </c>
    </row>
    <row r="7">
      <c r="A7" s="10" t="s">
        <v>6</v>
      </c>
      <c r="B7" s="11" t="s">
        <v>7</v>
      </c>
    </row>
    <row r="8">
      <c r="A8" s="10" t="s">
        <v>8</v>
      </c>
      <c r="B8" s="12">
        <v>43221.0</v>
      </c>
    </row>
    <row r="9">
      <c r="A9" s="10" t="s">
        <v>9</v>
      </c>
      <c r="B9" s="11" t="s">
        <v>10</v>
      </c>
    </row>
    <row r="10">
      <c r="A10" s="10" t="s">
        <v>11</v>
      </c>
      <c r="B10" s="11" t="s">
        <v>12</v>
      </c>
    </row>
    <row r="11">
      <c r="A11" s="4" t="s">
        <v>13</v>
      </c>
      <c r="B11" s="11" t="s">
        <v>14</v>
      </c>
    </row>
    <row r="12">
      <c r="A12" s="4" t="s">
        <v>15</v>
      </c>
      <c r="B12" s="11" t="s">
        <v>16</v>
      </c>
    </row>
    <row r="13">
      <c r="A13" s="10" t="s">
        <v>17</v>
      </c>
      <c r="B13" s="11" t="s">
        <v>18</v>
      </c>
    </row>
    <row r="14">
      <c r="A14" s="10" t="str">
        <f>"Project budget ("&amp;B7&amp;")"</f>
        <v>Project budget (USD)</v>
      </c>
      <c r="B14" s="13">
        <v>62000.0</v>
      </c>
    </row>
    <row r="15">
      <c r="A15" s="10" t="s">
        <v>20</v>
      </c>
      <c r="B15" s="23" t="str">
        <f>IFERROR(__xludf.DUMMYFUNCTION("IF(
     AND(
        NOT(
            PrimaryCurrencyCode = ""EUR""
        ),
        NOT(
            ISBLANK(
                B14
            )
        )
    ),
     INDEX(
        GOOGLEFINANCE(
            CONCATENATE(
                ""CURRENCY:"","&amp;"
                PrimaryCurrencyCode,
                ""EUR""
            ),
            ""close"",
            LastConversionDate
        ),
        2,
        2
    ) * B14,
 B14  
)"),"#REF!")</f>
        <v>#REF!</v>
      </c>
    </row>
    <row r="16">
      <c r="A16" s="25" t="s">
        <v>29</v>
      </c>
      <c r="B16" s="11" t="s">
        <v>32</v>
      </c>
    </row>
    <row r="17">
      <c r="A17" s="27"/>
      <c r="B17" s="11" t="s">
        <v>34</v>
      </c>
    </row>
    <row r="18">
      <c r="A18" s="27"/>
      <c r="B18" s="11" t="s">
        <v>35</v>
      </c>
    </row>
    <row r="19">
      <c r="A19" s="27"/>
      <c r="B19" s="11" t="s">
        <v>36</v>
      </c>
    </row>
    <row r="20">
      <c r="A20" s="37"/>
      <c r="B20" s="11" t="s">
        <v>43</v>
      </c>
    </row>
  </sheetData>
  <mergeCells count="2">
    <mergeCell ref="A1:B1"/>
    <mergeCell ref="A16:A20"/>
  </mergeCells>
  <conditionalFormatting sqref="B3">
    <cfRule type="containsText" dxfId="0" priority="1" operator="containsText" text="Active">
      <formula>NOT(ISERROR(SEARCH(("Active"),(B3))))</formula>
    </cfRule>
  </conditionalFormatting>
  <conditionalFormatting sqref="B3">
    <cfRule type="containsText" dxfId="1" priority="2" operator="containsText" text="Finished">
      <formula>NOT(ISERROR(SEARCH(("Finished"),(B3))))</formula>
    </cfRule>
  </conditionalFormatting>
  <conditionalFormatting sqref="B3">
    <cfRule type="containsText" dxfId="2" priority="3" operator="containsText" text="Negotiating">
      <formula>NOT(ISERROR(SEARCH(("Negotiating"),(B3))))</formula>
    </cfRule>
  </conditionalFormatting>
  <conditionalFormatting sqref="B3">
    <cfRule type="containsText" dxfId="3" priority="4" operator="containsText" text="Dropped">
      <formula>NOT(ISERROR(SEARCH(("Dropped"),(B3))))</formula>
    </cfRule>
  </conditionalFormatting>
  <conditionalFormatting sqref="B3">
    <cfRule type="containsText" dxfId="4" priority="5" operator="containsText" text="Idea">
      <formula>NOT(ISERROR(SEARCH(("Idea"),(B3))))</formula>
    </cfRule>
  </conditionalFormatting>
  <conditionalFormatting sqref="A5:B5">
    <cfRule type="containsText" dxfId="5" priority="6" operator="containsText" text="N/A">
      <formula>NOT(ISERROR(SEARCH(("N/A"),(A5))))</formula>
    </cfRule>
  </conditionalFormatting>
  <conditionalFormatting sqref="B6">
    <cfRule type="cellIs" dxfId="6" priority="7" operator="lessThan">
      <formula>0.2</formula>
    </cfRule>
  </conditionalFormatting>
  <dataValidations>
    <dataValidation type="list" allowBlank="1" showInputMessage="1" showErrorMessage="1" prompt="Click and enter a value from the list of items" sqref="B9">
      <formula1>"Client Project,Internal Project"</formula1>
    </dataValidation>
    <dataValidation type="list" allowBlank="1" showInputMessage="1" showErrorMessage="1" prompt="Please input valid currency code" sqref="B7">
      <formula1>"AED,AFN,ALL,AMD,ANG,AOA,ARS,AUD,AWG,AZN,BAM,BBD,BDT,BGN,BHD,BIF,BMD,BND,BOB,BRL,BSD,BWP,BYR,BZD,CAD,CDF,CHF,CLP,CNY,COP,CRC,CUP,CVE,CZK,DJF,DKK,DOP,DZD,EEK,EGP,ERN,ETB,EUR,FJD,FKP,GBP,GEL,GHS,GIP,GMD,GNF,GTQ,GYD,HKD,HNL,HRK,HTG,HUF,IDR,ILS,INR,INR,IQD,IRR"&amp;",ISK,JMD,JOD,JPY,KES,KGS,KHR,KMF,KPW,KRW,KWD,KYD,KZT,LAK,LBP,LKR,LRD,LTL,LVL,LYD,MAD,MDL,MGA,MKD,MMK,MNT,MOP,MRO,MUR,MVR,MWK,MXN,MYR,MZN,NGN,NIO,NOK,NPR,NZD,OMR,PAB,PEN,PGK,PHP,PKR,PLN,PYG,QAR,RON,RSD,RUB,RWF,SAR,SBD,SCR,SDG,SEK,SGD,SHP,SLL,SOS,SRD,STD,SV"&amp;"C,SYP,SZL,THB,TJS,TMT,TND,TOP,TRY,TTD,TWD,TZS,UAH,UGX,USD,UYU,UZS,VEF,VND,VUV,WST,XAF,XAG,XAU,XBA,XBB,XBC,XBD,XCD,XDR,XFU,XOF,XPD,XPF,XPT,XTS,YER,ZAR,ZAR,ZAR,ZMK,ZWL"</formula1>
    </dataValidation>
    <dataValidation type="custom" allowBlank="1" showDropDown="1" showInputMessage="1" showErrorMessage="1" prompt="Enter a valid date" sqref="B4 B8">
      <formula1>OR(NOT(ISERROR(DATEVALUE(B4))), AND(ISNUMBER(B4), LEFT(CELL("format", B4))="D"))</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5.43"/>
    <col customWidth="1" min="2" max="2" width="44.29"/>
    <col customWidth="1" min="3" max="3" width="15.43"/>
    <col customWidth="1" min="6" max="6" width="58.0"/>
  </cols>
  <sheetData>
    <row r="1">
      <c r="A1" s="14" t="s">
        <v>19</v>
      </c>
      <c r="B1" s="15" t="s">
        <v>21</v>
      </c>
      <c r="C1" s="15" t="s">
        <v>22</v>
      </c>
      <c r="D1" s="16" t="s">
        <v>23</v>
      </c>
      <c r="F1" s="15" t="s">
        <v>24</v>
      </c>
    </row>
    <row r="2">
      <c r="A2" s="14"/>
      <c r="B2" s="15"/>
      <c r="C2" s="17"/>
      <c r="D2" s="18" t="str">
        <f>PrimaryCurrencyCode</f>
        <v>USD</v>
      </c>
      <c r="E2" s="18" t="s">
        <v>25</v>
      </c>
      <c r="F2" s="19"/>
    </row>
    <row r="3">
      <c r="A3" s="20"/>
      <c r="B3" s="21"/>
      <c r="C3" s="21"/>
      <c r="D3" s="26">
        <f t="shared" ref="D3:E3" si="1">SUM(D4:D8)</f>
        <v>62000</v>
      </c>
      <c r="E3" s="26" t="str">
        <f t="shared" si="1"/>
        <v>#REF!</v>
      </c>
      <c r="F3" s="29" t="s">
        <v>33</v>
      </c>
    </row>
    <row r="4">
      <c r="A4" s="31">
        <f t="shared" ref="A4:A8" si="2">ROW()-3</f>
        <v>1</v>
      </c>
      <c r="B4" s="32" t="s">
        <v>39</v>
      </c>
      <c r="C4" s="34">
        <v>43220.0</v>
      </c>
      <c r="D4" s="35">
        <v>8000.0</v>
      </c>
      <c r="E4" s="35" t="str">
        <f>IFERROR(__xludf.DUMMYFUNCTION("IF(
AND(NOT(PrimaryCurrencyCode=""EUR""),NOT(ISBLANK(D:D))),
INDEX(GOOGLEFINANCE(CONCATENATE(""CURRENCY:"",PrimaryCurrencyCode,""EUR""), ""close"", LastConversionDate),2,2)*D:D, 
D:D
)"),"#REF!")</f>
        <v>#REF!</v>
      </c>
    </row>
    <row r="5">
      <c r="A5" s="31">
        <f t="shared" si="2"/>
        <v>2</v>
      </c>
      <c r="B5" s="32" t="s">
        <v>40</v>
      </c>
      <c r="C5" s="34">
        <v>43435.0</v>
      </c>
      <c r="D5" s="35">
        <v>12000.0</v>
      </c>
      <c r="E5" s="35" t="str">
        <f>IFERROR(__xludf.DUMMYFUNCTION("IF(
AND(NOT(PrimaryCurrencyCode=""EUR""),NOT(ISBLANK(D:D))),
INDEX(GOOGLEFINANCE(CONCATENATE(""CURRENCY:"",PrimaryCurrencyCode,""EUR""), ""close"", LastConversionDate),2,2)*D:D, 
D:D
)"),"#REF!")</f>
        <v>#REF!</v>
      </c>
    </row>
    <row r="6">
      <c r="A6" s="31">
        <f t="shared" si="2"/>
        <v>3</v>
      </c>
      <c r="B6" s="32" t="s">
        <v>41</v>
      </c>
      <c r="C6" s="34">
        <v>43532.0</v>
      </c>
      <c r="D6" s="35">
        <v>16000.0</v>
      </c>
      <c r="E6" s="35" t="str">
        <f>IFERROR(__xludf.DUMMYFUNCTION("IF(
AND(NOT(PrimaryCurrencyCode=""EUR""),NOT(ISBLANK(D:D))),
INDEX(GOOGLEFINANCE(CONCATENATE(""CURRENCY:"",PrimaryCurrencyCode,""EUR""), ""close"", LastConversionDate),2,2)*D:D, 
D:D
)"),"#REF!")</f>
        <v>#REF!</v>
      </c>
    </row>
    <row r="7">
      <c r="A7" s="31">
        <f t="shared" si="2"/>
        <v>4</v>
      </c>
      <c r="B7" s="32" t="s">
        <v>42</v>
      </c>
      <c r="C7" s="34">
        <v>43753.0</v>
      </c>
      <c r="D7" s="35">
        <v>16000.0</v>
      </c>
      <c r="E7" s="35" t="str">
        <f>IFERROR(__xludf.DUMMYFUNCTION("IF(
AND(NOT(PrimaryCurrencyCode=""EUR""),NOT(ISBLANK(D:D))),
INDEX(GOOGLEFINANCE(CONCATENATE(""CURRENCY:"",PrimaryCurrencyCode,""EUR""), ""close"", LastConversionDate),2,2)*D:D, 
D:D
)"),"#REF!")</f>
        <v>#REF!</v>
      </c>
    </row>
    <row r="8">
      <c r="A8" s="39">
        <f t="shared" si="2"/>
        <v>5</v>
      </c>
      <c r="B8" s="41" t="s">
        <v>44</v>
      </c>
      <c r="C8" s="42">
        <v>43800.0</v>
      </c>
      <c r="D8" s="44">
        <v>10000.0</v>
      </c>
      <c r="E8" s="47" t="str">
        <f>IFERROR(__xludf.DUMMYFUNCTION("IF(
AND(NOT(PrimaryCurrencyCode=""EUR""),NOT(ISBLANK(D:D))),
INDEX(GOOGLEFINANCE(CONCATENATE(""CURRENCY:"",PrimaryCurrencyCode,""EUR""), ""close"", LastConversionDate),2,2)*D:D, 
D:D
)"),"#REF!")</f>
        <v>#REF!</v>
      </c>
    </row>
  </sheetData>
  <mergeCells count="1">
    <mergeCell ref="D1:E1"/>
  </mergeCells>
  <conditionalFormatting sqref="A4:A8">
    <cfRule type="expression" dxfId="7" priority="1">
      <formula>countif($A:$A,A4)&gt;1</formula>
    </cfRule>
  </conditionalFormatting>
  <conditionalFormatting sqref="A4:A8">
    <cfRule type="containsBlanks" dxfId="8" priority="2">
      <formula>LEN(TRIM(A4))=0</formula>
    </cfRule>
  </conditionalFormatting>
  <conditionalFormatting sqref="A4:A8">
    <cfRule type="notContainsBlanks" dxfId="9" priority="3">
      <formula>LEN(TRIM(A4))&gt;0</formula>
    </cfRule>
  </conditionalFormatting>
  <conditionalFormatting sqref="E4:E8 F4:F8">
    <cfRule type="notContainsBlanks" dxfId="10" priority="4">
      <formula>LEN(TRIM(E4))&gt;0</formula>
    </cfRule>
  </conditionalFormatting>
  <conditionalFormatting sqref="A4:A8 C4:D8">
    <cfRule type="notContainsBlanks" dxfId="11" priority="5">
      <formula>LEN(TRIM(A4))&gt;0</formula>
    </cfRule>
  </conditionalFormatting>
  <conditionalFormatting sqref="B4:B8">
    <cfRule type="notContainsBlanks" dxfId="12" priority="6">
      <formula>LEN(TRIM(B4))&gt;0</formula>
    </cfRule>
  </conditionalFormatting>
  <conditionalFormatting sqref="D3">
    <cfRule type="cellIs" dxfId="13" priority="7" operator="notEqual">
      <formula>INDIRECT("Overview!B14")</formula>
    </cfRule>
  </conditionalFormatting>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5.43"/>
    <col customWidth="1" min="2" max="2" width="42.0"/>
    <col customWidth="1" min="3" max="3" width="12.0"/>
    <col customWidth="1" min="4" max="4" width="5.57"/>
    <col customWidth="1" min="5" max="5" width="9.0"/>
    <col customWidth="1" min="6" max="6" width="8.29"/>
    <col customWidth="1" min="7" max="7" width="10.43"/>
    <col customWidth="1" min="8" max="8" width="8.43"/>
    <col customWidth="1" min="9" max="9" width="9.0"/>
    <col customWidth="1" min="10" max="11" width="9.43"/>
    <col customWidth="1" min="12" max="12" width="9.86"/>
    <col customWidth="1" min="13" max="13" width="9.29"/>
    <col customWidth="1" min="14" max="14" width="8.86"/>
    <col customWidth="1" min="15" max="15" width="49.86"/>
  </cols>
  <sheetData>
    <row r="1">
      <c r="A1" s="14" t="s">
        <v>19</v>
      </c>
      <c r="B1" s="22" t="s">
        <v>26</v>
      </c>
      <c r="C1" s="22" t="s">
        <v>27</v>
      </c>
      <c r="D1" s="24" t="s">
        <v>28</v>
      </c>
      <c r="E1" s="22" t="s">
        <v>30</v>
      </c>
      <c r="F1" s="28" t="s">
        <v>31</v>
      </c>
      <c r="H1" s="30" t="s">
        <v>37</v>
      </c>
      <c r="J1" s="33" t="s">
        <v>38</v>
      </c>
      <c r="O1" s="33" t="s">
        <v>24</v>
      </c>
    </row>
    <row r="2">
      <c r="A2" s="14"/>
      <c r="B2" s="22"/>
      <c r="C2" s="22"/>
      <c r="D2" s="24"/>
      <c r="E2" s="22"/>
      <c r="F2" s="28"/>
      <c r="G2" s="22"/>
      <c r="H2" s="30"/>
      <c r="I2" s="36"/>
      <c r="J2" s="38">
        <f t="array" ref="J2:N2">TRANSPOSE(RevenueNumbers)</f>
        <v>1</v>
      </c>
      <c r="K2" s="14">
        <v>2.0</v>
      </c>
      <c r="L2" s="14">
        <v>3.0</v>
      </c>
      <c r="M2" s="14">
        <v>4.0</v>
      </c>
      <c r="N2" s="40">
        <v>5.0</v>
      </c>
      <c r="O2" s="33"/>
    </row>
    <row r="3">
      <c r="A3" s="14"/>
      <c r="B3" s="22"/>
      <c r="C3" s="22"/>
      <c r="D3" s="24"/>
      <c r="E3" s="22"/>
      <c r="F3" s="43" t="str">
        <f>PrimaryCurrencyCode</f>
        <v>USD</v>
      </c>
      <c r="G3" s="45" t="s">
        <v>25</v>
      </c>
      <c r="H3" s="46" t="str">
        <f>PrimaryCurrencyCode</f>
        <v>USD</v>
      </c>
      <c r="I3" s="45" t="s">
        <v>25</v>
      </c>
      <c r="J3" s="48" t="s">
        <v>25</v>
      </c>
      <c r="K3" s="49" t="s">
        <v>25</v>
      </c>
      <c r="L3" s="49" t="s">
        <v>25</v>
      </c>
      <c r="M3" s="49" t="s">
        <v>25</v>
      </c>
      <c r="N3" s="50" t="s">
        <v>25</v>
      </c>
      <c r="O3" s="33"/>
    </row>
    <row r="4">
      <c r="A4" s="51"/>
      <c r="B4" s="52"/>
      <c r="C4" s="53"/>
      <c r="D4" s="54"/>
      <c r="E4" s="53"/>
      <c r="F4" s="21"/>
      <c r="G4" s="55"/>
      <c r="H4" s="56">
        <f>SUM(H6:H103)</f>
        <v>62000</v>
      </c>
      <c r="I4" s="68" t="str">
        <f>IFERROR(__xludf.DUMMYFUNCTION("IF(
AND(NOT(PrimaryCurrencyCode=""EUR""),NOT(ISBLANK(H:H))),
INDEX(GOOGLEFINANCE(CONCATENATE(""CURRENCY:"",PrimaryCurrencyCode,""EUR""), ""close"", LastConversionDate),2,2)*H:H, 
H:H
)"),"#REF!")</f>
        <v>#REF!</v>
      </c>
      <c r="J4" s="56" t="str">
        <f t="shared" ref="J4:N4" si="1">SUM(J6:J103)</f>
        <v>#REF!</v>
      </c>
      <c r="K4" s="26" t="str">
        <f t="shared" si="1"/>
        <v>#REF!</v>
      </c>
      <c r="L4" s="26" t="str">
        <f t="shared" si="1"/>
        <v>#REF!</v>
      </c>
      <c r="M4" s="26" t="str">
        <f t="shared" si="1"/>
        <v>#REF!</v>
      </c>
      <c r="N4" s="68" t="str">
        <f t="shared" si="1"/>
        <v>#REF!</v>
      </c>
      <c r="O4" s="96" t="s">
        <v>50</v>
      </c>
    </row>
    <row r="5">
      <c r="A5" s="51"/>
      <c r="B5" s="52"/>
      <c r="C5" s="53"/>
      <c r="D5" s="54"/>
      <c r="E5" s="53"/>
      <c r="F5" s="21"/>
      <c r="G5" s="55"/>
      <c r="H5" s="97"/>
      <c r="I5" s="68"/>
      <c r="J5" s="98" t="str">
        <f>IFERROR(__xludf.DUMMYFUNCTION("QUERY(Revenue!$A$4:$E103,""SELECT SUM(E) WHERE A &lt;= ""&amp;J2&amp;"" LABEL SUM(E) ''"",0)-SUM($J$4:INDIRECT(""R4C[0]"", FALSE))"),"#VALUE!")</f>
        <v>#VALUE!</v>
      </c>
      <c r="K5" s="98" t="str">
        <f>IFERROR(__xludf.DUMMYFUNCTION("QUERY(Revenue!$A$4:$E103,""SELECT SUM(E) WHERE A &lt;= ""&amp;K2&amp;"" LABEL SUM(E) ''"",0)-SUM($J$4:INDIRECT(""R4C[0]"", FALSE))"),"#VALUE!")</f>
        <v>#VALUE!</v>
      </c>
      <c r="L5" s="98" t="str">
        <f>IFERROR(__xludf.DUMMYFUNCTION("QUERY(Revenue!$A$4:$E103,""SELECT SUM(E) WHERE A &lt;= ""&amp;L2&amp;"" LABEL SUM(E) ''"",0)-SUM($J$4:INDIRECT(""R4C[0]"", FALSE))"),"#VALUE!")</f>
        <v>#VALUE!</v>
      </c>
      <c r="M5" s="98" t="str">
        <f>IFERROR(__xludf.DUMMYFUNCTION("QUERY(Revenue!$A$4:$E103,""SELECT SUM(E) WHERE A &lt;= ""&amp;M2&amp;"" LABEL SUM(E) ''"",0)-SUM($J$4:INDIRECT(""R4C[0]"", FALSE))"),"#VALUE!")</f>
        <v>#VALUE!</v>
      </c>
      <c r="N5" s="98" t="str">
        <f>IFERROR(__xludf.DUMMYFUNCTION("QUERY(Revenue!$A$4:$E103,""SELECT SUM(E) WHERE A &lt;= ""&amp;N2&amp;"" LABEL SUM(E) ''"",0)-SUM($J$4:INDIRECT(""R4C[0]"", FALSE))"),"#VALUE!")</f>
        <v>#VALUE!</v>
      </c>
      <c r="O5" s="96" t="s">
        <v>72</v>
      </c>
    </row>
    <row r="6">
      <c r="A6" s="31" t="s">
        <v>73</v>
      </c>
      <c r="B6" s="99" t="s">
        <v>74</v>
      </c>
      <c r="C6" s="100"/>
      <c r="D6" s="101"/>
      <c r="E6" s="102"/>
      <c r="F6" s="103"/>
      <c r="G6" s="104" t="str">
        <f>IFERROR(__xludf.DUMMYFUNCTION("IF(
     AND(
        NOT(
            PrimaryCurrencyCode = ""EUR""
        ),
        NOT(
            ISBLANK(
                F:F
            )
        )
    ),
     INDEX(
        GOOGLEFINANCE(
            CONCATENATE(
                ""CURRENCY:"","&amp;"
                PrimaryCurrencyCode,
                ""EUR""
            ),
            ""close"",
            LastConversionDate
        ),
        2,
        2
    ) * F:F,
 F:F  
)"),"")</f>
        <v/>
      </c>
      <c r="H6" s="105" t="str">
        <f t="shared" ref="H6:N6" si="2">IFERROR(__xludf.DUMMYFUNCTION("TO_TEXT(SUM(H7:H8))"),"14,400")</f>
        <v>14,400</v>
      </c>
      <c r="I6" s="106" t="str">
        <f t="shared" si="2"/>
        <v>#REF!</v>
      </c>
      <c r="J6" s="105" t="str">
        <f t="shared" si="2"/>
        <v>#REF!</v>
      </c>
      <c r="K6" s="103" t="str">
        <f t="shared" si="2"/>
        <v>#REF!</v>
      </c>
      <c r="L6" s="103" t="str">
        <f t="shared" si="2"/>
        <v>#REF!</v>
      </c>
      <c r="M6" s="103" t="str">
        <f t="shared" si="2"/>
        <v>#REF!</v>
      </c>
      <c r="N6" s="106" t="str">
        <f t="shared" si="2"/>
        <v>#REF!</v>
      </c>
      <c r="O6" s="107"/>
    </row>
    <row r="7">
      <c r="A7" s="31" t="s">
        <v>75</v>
      </c>
      <c r="B7" s="108" t="s">
        <v>76</v>
      </c>
      <c r="C7" s="100" t="s">
        <v>35</v>
      </c>
      <c r="D7" s="101">
        <v>1.0</v>
      </c>
      <c r="E7" s="102" t="s">
        <v>77</v>
      </c>
      <c r="F7" s="103">
        <v>4800.0</v>
      </c>
      <c r="G7" s="104" t="str">
        <f>IFERROR(__xludf.DUMMYFUNCTION("IF(
     AND(
        NOT(
            PrimaryCurrencyCode = ""EUR""
        ),
        NOT(
            ISBLANK(
                F:F
            )
        )
    ),
     INDEX(
        GOOGLEFINANCE(
            CONCATENATE(
                ""CURRENCY:"","&amp;"
                PrimaryCurrencyCode,
                ""EUR""
            ),
            ""close"",
            LastConversionDate
        ),
        2,
        2
    ) * F:F,
 F:F  
)"),"#REF!")</f>
        <v>#REF!</v>
      </c>
      <c r="H7" s="109">
        <f t="shared" ref="H7:H8" si="4">IF(
     AND(
         ISNUMBER(
            $F:$F
        ),
         ISNUMBER(
            $D:$D
        )
    ),
    $D:$D * $F:$F,
    "N/A"
)</f>
        <v>4800</v>
      </c>
      <c r="I7" s="104" t="str">
        <f>IFERROR(__xludf.DUMMYFUNCTION("IF(
     AND(
        NOT(
            PrimaryCurrencyCode = ""EUR""
        ),
        NOT(
            ISBLANK(
                H:H
            )
        )
    ),
     INDEX(
        GOOGLEFINANCE(
            CONCATENATE(
                ""CURRENCY:"","&amp;"
                PrimaryCurrencyCode,
                ""EUR""
            ),
            ""close"",
            LastConversionDate
        ),
        2,
        2
    ) * H:H,
 H:H  
)"),"#REF!")</f>
        <v>#REF!</v>
      </c>
      <c r="J7" s="110" t="str">
        <f t="shared" ref="J7:M7" si="3">$I7*25%</f>
        <v>#REF!</v>
      </c>
      <c r="K7" s="111" t="str">
        <f t="shared" si="3"/>
        <v>#REF!</v>
      </c>
      <c r="L7" s="111" t="str">
        <f t="shared" si="3"/>
        <v>#REF!</v>
      </c>
      <c r="M7" s="111" t="str">
        <f t="shared" si="3"/>
        <v>#REF!</v>
      </c>
      <c r="N7" s="112" t="str">
        <f t="shared" ref="N7:N8" si="6">$I7-SUM(J7:M7)</f>
        <v>#REF!</v>
      </c>
      <c r="O7" s="107"/>
    </row>
    <row r="8">
      <c r="A8" s="113" t="s">
        <v>78</v>
      </c>
      <c r="B8" s="114" t="s">
        <v>79</v>
      </c>
      <c r="C8" s="115" t="s">
        <v>34</v>
      </c>
      <c r="D8" s="116">
        <v>2.0</v>
      </c>
      <c r="E8" s="117" t="s">
        <v>77</v>
      </c>
      <c r="F8" s="118">
        <v>4800.0</v>
      </c>
      <c r="G8" s="119" t="str">
        <f>IFERROR(__xludf.DUMMYFUNCTION("IF(
     AND(
        NOT(
            PrimaryCurrencyCode = ""EUR""
        ),
        NOT(
            ISBLANK(
                F:F
            )
        )
    ),
     INDEX(
        GOOGLEFINANCE(
            CONCATENATE(
                ""CURRENCY:"","&amp;"
                PrimaryCurrencyCode,
                ""EUR""
            ),
            ""close"",
            LastConversionDate
        ),
        2,
        2
    ) * F:F,
 F:F  
)"),"#REF!")</f>
        <v>#REF!</v>
      </c>
      <c r="H8" s="120">
        <f t="shared" si="4"/>
        <v>9600</v>
      </c>
      <c r="I8" s="119" t="str">
        <f>IFERROR(__xludf.DUMMYFUNCTION("IF(
     AND(
        NOT(
            PrimaryCurrencyCode = ""EUR""
        ),
        NOT(
            ISBLANK(
                H:H
            )
        )
    ),
     INDEX(
        GOOGLEFINANCE(
            CONCATENATE(
                ""CURRENCY:"","&amp;"
                PrimaryCurrencyCode,
                ""EUR""
            ),
            ""close"",
            LastConversionDate
        ),
        2,
        2
    ) * H:H,
 H:H  
)"),"#REF!")</f>
        <v>#REF!</v>
      </c>
      <c r="J8" s="121" t="str">
        <f t="shared" ref="J8:M8" si="5">$I8*25%</f>
        <v>#REF!</v>
      </c>
      <c r="K8" s="122" t="str">
        <f t="shared" si="5"/>
        <v>#REF!</v>
      </c>
      <c r="L8" s="122" t="str">
        <f t="shared" si="5"/>
        <v>#REF!</v>
      </c>
      <c r="M8" s="122" t="str">
        <f t="shared" si="5"/>
        <v>#REF!</v>
      </c>
      <c r="N8" s="123" t="str">
        <f t="shared" si="6"/>
        <v>#REF!</v>
      </c>
      <c r="O8" s="124"/>
    </row>
    <row r="9">
      <c r="A9" s="31" t="s">
        <v>80</v>
      </c>
      <c r="B9" s="99" t="s">
        <v>81</v>
      </c>
      <c r="C9" s="100"/>
      <c r="D9" s="101"/>
      <c r="E9" s="125"/>
      <c r="F9" s="103"/>
      <c r="G9" s="104" t="str">
        <f>IFERROR(__xludf.DUMMYFUNCTION("IF(
     AND(
        NOT(
            PrimaryCurrencyCode = ""EUR""
        ),
        NOT(
            ISBLANK(
                F:F
            )
        )
    ),
     INDEX(
        GOOGLEFINANCE(
            CONCATENATE(
                ""CURRENCY:"","&amp;"
                PrimaryCurrencyCode,
                ""EUR""
            ),
            ""close"",
            LastConversionDate
        ),
        2,
        2
    ) * F:F,
 F:F  
)"),"")</f>
        <v/>
      </c>
      <c r="H9" s="105" t="str">
        <f t="shared" ref="H9:N9" si="7">IFERROR(__xludf.DUMMYFUNCTION("TO_TEXT(SUM(H10:H11))"),"723")</f>
        <v>723</v>
      </c>
      <c r="I9" s="106" t="str">
        <f t="shared" si="7"/>
        <v>#REF!</v>
      </c>
      <c r="J9" s="105" t="str">
        <f t="shared" si="7"/>
        <v>#REF!</v>
      </c>
      <c r="K9" s="103" t="str">
        <f t="shared" si="7"/>
        <v>#REF!</v>
      </c>
      <c r="L9" s="103" t="str">
        <f t="shared" si="7"/>
        <v>0</v>
      </c>
      <c r="M9" s="103" t="str">
        <f t="shared" si="7"/>
        <v>0</v>
      </c>
      <c r="N9" s="106" t="str">
        <f t="shared" si="7"/>
        <v>#REF!</v>
      </c>
      <c r="O9" s="126"/>
    </row>
    <row r="10">
      <c r="A10" s="31" t="s">
        <v>82</v>
      </c>
      <c r="B10" s="108" t="s">
        <v>83</v>
      </c>
      <c r="C10" s="100" t="s">
        <v>35</v>
      </c>
      <c r="D10" s="101">
        <v>1.0</v>
      </c>
      <c r="E10" s="102" t="s">
        <v>84</v>
      </c>
      <c r="F10" s="103">
        <v>450.0</v>
      </c>
      <c r="G10" s="104" t="str">
        <f>IFERROR(__xludf.DUMMYFUNCTION("IF(
     AND(
        NOT(
            PrimaryCurrencyCode = ""EUR""
        ),
        NOT(
            ISBLANK(
                F:F
            )
        )
    ),
     INDEX(
        GOOGLEFINANCE(
            CONCATENATE(
                ""CURRENCY:"","&amp;"
                PrimaryCurrencyCode,
                ""EUR""
            ),
            ""close"",
            LastConversionDate
        ),
        2,
        2
    ) * F:F,
 F:F  
)"),"#REF!")</f>
        <v>#REF!</v>
      </c>
      <c r="H10" s="109">
        <f t="shared" ref="H10:H13" si="8">IF(
     AND(
         ISNUMBER(
            $F:$F
        ),
         ISNUMBER(
            $D:$D
        )
    ),
    $D:$D * $F:$F,
    "N/A"
)</f>
        <v>450</v>
      </c>
      <c r="I10" s="104" t="str">
        <f>IFERROR(__xludf.DUMMYFUNCTION("IF(
AND(NOT(PrimaryCurrencyCode=""EUR""),NOT(ISBLANK(H:H))),
INDEX(GOOGLEFINANCE(CONCATENATE(""CURRENCY:"",PrimaryCurrencyCode,""EUR""), ""close"", LastConversionDate),2,2)*H:H, 
H:H
)"),"#REF!")</f>
        <v>#REF!</v>
      </c>
      <c r="J10" s="105">
        <v>0.0</v>
      </c>
      <c r="K10" s="111" t="str">
        <f>$I10+100</f>
        <v>#REF!</v>
      </c>
      <c r="L10" s="103">
        <v>0.0</v>
      </c>
      <c r="M10" s="103">
        <v>0.0</v>
      </c>
      <c r="N10" s="112" t="str">
        <f t="shared" ref="N10:N13" si="9">$I10-SUM(J10:M10)</f>
        <v>#REF!</v>
      </c>
      <c r="O10" s="126"/>
    </row>
    <row r="11">
      <c r="A11" s="113" t="s">
        <v>85</v>
      </c>
      <c r="B11" s="114" t="s">
        <v>86</v>
      </c>
      <c r="C11" s="115" t="s">
        <v>35</v>
      </c>
      <c r="D11" s="116">
        <v>1.0</v>
      </c>
      <c r="E11" s="117" t="s">
        <v>84</v>
      </c>
      <c r="F11" s="118">
        <v>273.0</v>
      </c>
      <c r="G11" s="119" t="str">
        <f>IFERROR(__xludf.DUMMYFUNCTION("IF(
     AND(
        NOT(
            PrimaryCurrencyCode = ""EUR""
        ),
        NOT(
            ISBLANK(
                F:F
            )
        )
    ),
     INDEX(
        GOOGLEFINANCE(
            CONCATENATE(
                ""CURRENCY:"","&amp;"
                PrimaryCurrencyCode,
                ""EUR""
            ),
            ""close"",
            LastConversionDate
        ),
        2,
        2
    ) * F:F,
 F:F  
)"),"#REF!")</f>
        <v>#REF!</v>
      </c>
      <c r="H11" s="120">
        <f t="shared" si="8"/>
        <v>273</v>
      </c>
      <c r="I11" s="119" t="str">
        <f>IFERROR(__xludf.DUMMYFUNCTION("IF(
AND(NOT(PrimaryCurrencyCode=""EUR""),NOT(ISBLANK(H:H))),
INDEX(GOOGLEFINANCE(CONCATENATE(""CURRENCY:"",PrimaryCurrencyCode,""EUR""), ""close"", LastConversionDate),2,2)*H:H, 
H:H
)"),"#REF!")</f>
        <v>#REF!</v>
      </c>
      <c r="J11" s="121" t="str">
        <f>$I11</f>
        <v>#REF!</v>
      </c>
      <c r="K11" s="118">
        <v>0.0</v>
      </c>
      <c r="L11" s="118">
        <v>0.0</v>
      </c>
      <c r="M11" s="118">
        <v>0.0</v>
      </c>
      <c r="N11" s="123" t="str">
        <f t="shared" si="9"/>
        <v>#REF!</v>
      </c>
      <c r="O11" s="127"/>
    </row>
    <row r="12">
      <c r="A12" s="113" t="s">
        <v>87</v>
      </c>
      <c r="B12" s="128" t="s">
        <v>88</v>
      </c>
      <c r="C12" s="115" t="s">
        <v>43</v>
      </c>
      <c r="D12" s="116">
        <v>6.5</v>
      </c>
      <c r="E12" s="117" t="s">
        <v>77</v>
      </c>
      <c r="F12" s="118">
        <v>4800.0</v>
      </c>
      <c r="G12" s="119" t="str">
        <f>IFERROR(__xludf.DUMMYFUNCTION("IF(
     AND(
        NOT(
            PrimaryCurrencyCode = ""EUR""
        ),
        NOT(
            ISBLANK(
                F:F
            )
        )
    ),
     INDEX(
        GOOGLEFINANCE(
            CONCATENATE(
                ""CURRENCY:"","&amp;"
                PrimaryCurrencyCode,
                ""EUR""
            ),
            ""close"",
            LastConversionDate
        ),
        2,
        2
    ) * F:F,
 F:F  
)"),"#REF!")</f>
        <v>#REF!</v>
      </c>
      <c r="H12" s="120">
        <f t="shared" si="8"/>
        <v>31200</v>
      </c>
      <c r="I12" s="119" t="str">
        <f>IFERROR(__xludf.DUMMYFUNCTION("IF(
AND(NOT(PrimaryCurrencyCode=""EUR""),NOT(ISBLANK(H:H))),
INDEX(GOOGLEFINANCE(CONCATENATE(""CURRENCY:"",PrimaryCurrencyCode,""EUR""), ""close"", LastConversionDate),2,2)*H:H, 
H:H
)"),"#REF!")</f>
        <v>#REF!</v>
      </c>
      <c r="J12" s="129" t="str">
        <f>I12*10%</f>
        <v>#REF!</v>
      </c>
      <c r="K12" s="118">
        <v>0.0</v>
      </c>
      <c r="L12" s="122" t="str">
        <f>$I12*40%</f>
        <v>#REF!</v>
      </c>
      <c r="M12" s="118">
        <v>0.0</v>
      </c>
      <c r="N12" s="123" t="str">
        <f t="shared" si="9"/>
        <v>#REF!</v>
      </c>
      <c r="O12" s="127"/>
    </row>
    <row r="13">
      <c r="A13" s="113" t="s">
        <v>89</v>
      </c>
      <c r="B13" s="130" t="s">
        <v>90</v>
      </c>
      <c r="C13" s="115"/>
      <c r="D13" s="116">
        <v>1.0</v>
      </c>
      <c r="E13" s="117" t="s">
        <v>91</v>
      </c>
      <c r="F13" s="103">
        <v>2500.0</v>
      </c>
      <c r="G13" s="119" t="str">
        <f>IFERROR(__xludf.DUMMYFUNCTION("IF(
     AND(
        NOT(
            PrimaryCurrencyCode = ""EUR""
        ),
        NOT(
            ISBLANK(
                F:F
            )
        )
    ),
     INDEX(
        GOOGLEFINANCE(
            CONCATENATE(
                ""CURRENCY:"","&amp;"
                PrimaryCurrencyCode,
                ""EUR""
            ),
            ""close"",
            LastConversionDate
        ),
        2,
        2
    ) * F:F,
 F:F  
)"),"#REF!")</f>
        <v>#REF!</v>
      </c>
      <c r="H13" s="120">
        <f t="shared" si="8"/>
        <v>2500</v>
      </c>
      <c r="I13" s="119" t="str">
        <f>IFERROR(__xludf.DUMMYFUNCTION("IF(
AND(NOT(PrimaryCurrencyCode=""EUR""),NOT(ISBLANK(H:H))),
INDEX(GOOGLEFINANCE(CONCATENATE(""CURRENCY:"",PrimaryCurrencyCode,""EUR""), ""close"", LastConversionDate),2,2)*H:H, 
H:H
)"),"#REF!")</f>
        <v>#REF!</v>
      </c>
      <c r="J13" s="121" t="str">
        <f>$I13*50%</f>
        <v>#REF!</v>
      </c>
      <c r="K13" s="118">
        <v>0.0</v>
      </c>
      <c r="L13" s="122" t="str">
        <f>$I13*50%</f>
        <v>#REF!</v>
      </c>
      <c r="M13" s="118">
        <v>0.0</v>
      </c>
      <c r="N13" s="123" t="str">
        <f t="shared" si="9"/>
        <v>#REF!</v>
      </c>
      <c r="O13" s="127"/>
    </row>
    <row r="14">
      <c r="A14" s="131" t="s">
        <v>92</v>
      </c>
      <c r="B14" s="130" t="s">
        <v>93</v>
      </c>
      <c r="C14" s="115"/>
      <c r="D14" s="116"/>
      <c r="E14" s="132" t="s">
        <v>94</v>
      </c>
      <c r="F14" s="133" t="s">
        <v>95</v>
      </c>
      <c r="G14" s="134" t="s">
        <v>95</v>
      </c>
      <c r="H14" s="129">
        <f>Overview!$B$14 - SUM(H6:H13)</f>
        <v>13177</v>
      </c>
      <c r="I14" s="119" t="str">
        <f>IFERROR(__xludf.DUMMYFUNCTION("IF(
AND(NOT(PrimaryCurrencyCode=""EUR""),NOT(ISBLANK(H:H))),
INDEX(GOOGLEFINANCE(CONCATENATE(""CURRENCY:"",PrimaryCurrencyCode,""EUR""), ""close"", LastConversionDate),2,2)*H:H, 
H:H
)"),"#REF!")</f>
        <v>#REF!</v>
      </c>
      <c r="J14" s="105">
        <v>0.0</v>
      </c>
      <c r="K14" s="103">
        <v>0.0</v>
      </c>
      <c r="L14" s="103">
        <v>0.0</v>
      </c>
      <c r="M14" s="103">
        <v>0.0</v>
      </c>
      <c r="N14" s="106">
        <v>0.0</v>
      </c>
      <c r="O14" s="127"/>
    </row>
    <row r="15">
      <c r="A15" s="135"/>
      <c r="B15" s="136"/>
      <c r="C15" s="100"/>
      <c r="D15" s="137"/>
      <c r="E15" s="138"/>
      <c r="F15" s="139"/>
      <c r="G15" s="138" t="str">
        <f>IF(ISBLANK(F:F),,#REF!*F:F&amp;" EUR")</f>
        <v/>
      </c>
      <c r="H15" s="140"/>
      <c r="I15" t="str">
        <f t="shared" ref="I15:I20" si="10">IF(ISBLANK(H:H),,#REF!*F:F&amp;" EUR")</f>
        <v/>
      </c>
      <c r="J15" s="141"/>
      <c r="K15" s="142"/>
      <c r="L15" s="142"/>
      <c r="M15" s="142"/>
      <c r="N15" s="143"/>
    </row>
    <row r="16">
      <c r="A16" s="135"/>
      <c r="B16" s="136"/>
      <c r="C16" s="100"/>
      <c r="D16" s="137"/>
      <c r="E16" s="144"/>
      <c r="F16" s="145"/>
      <c r="G16" s="138"/>
      <c r="H16" s="146"/>
      <c r="I16" s="147" t="str">
        <f t="shared" si="10"/>
        <v/>
      </c>
      <c r="J16" s="148"/>
      <c r="N16" s="147"/>
      <c r="O16" s="148"/>
    </row>
    <row r="17">
      <c r="A17" s="135"/>
      <c r="B17" s="136"/>
      <c r="C17" s="100"/>
      <c r="D17" s="137"/>
      <c r="E17" s="138"/>
      <c r="F17" s="139"/>
      <c r="G17" s="138"/>
      <c r="H17" s="146"/>
      <c r="I17" s="147" t="str">
        <f t="shared" si="10"/>
        <v/>
      </c>
      <c r="J17" s="148"/>
      <c r="N17" s="147"/>
      <c r="O17" s="148"/>
    </row>
    <row r="18">
      <c r="A18" s="135"/>
      <c r="B18" s="136"/>
      <c r="C18" s="100"/>
      <c r="D18" s="137"/>
      <c r="E18" s="138"/>
      <c r="F18" s="139"/>
      <c r="G18" s="138"/>
      <c r="H18" s="146"/>
      <c r="I18" s="147" t="str">
        <f t="shared" si="10"/>
        <v/>
      </c>
      <c r="J18" s="148"/>
      <c r="N18" s="147"/>
      <c r="O18" s="148"/>
    </row>
    <row r="19">
      <c r="A19" s="135"/>
      <c r="B19" s="136"/>
      <c r="C19" s="100"/>
      <c r="D19" s="137"/>
      <c r="E19" s="138"/>
      <c r="F19" s="139"/>
      <c r="G19" s="138"/>
      <c r="H19" s="146"/>
      <c r="I19" s="147" t="str">
        <f t="shared" si="10"/>
        <v/>
      </c>
      <c r="J19" s="148"/>
      <c r="N19" s="147"/>
      <c r="O19" s="148"/>
    </row>
    <row r="20">
      <c r="A20" s="135"/>
      <c r="B20" s="136"/>
      <c r="C20" s="100"/>
      <c r="D20" s="137"/>
      <c r="E20" s="138"/>
      <c r="F20" s="139"/>
      <c r="G20" s="138"/>
      <c r="H20" s="146"/>
      <c r="I20" s="147" t="str">
        <f t="shared" si="10"/>
        <v/>
      </c>
      <c r="J20" s="149"/>
      <c r="K20" s="150"/>
      <c r="L20" s="150"/>
      <c r="M20" s="150"/>
      <c r="N20" s="136"/>
      <c r="O20" s="149"/>
    </row>
    <row r="21">
      <c r="A21" s="135"/>
      <c r="B21" s="136"/>
      <c r="C21" s="100"/>
      <c r="D21" s="137"/>
      <c r="E21" s="138"/>
      <c r="F21" s="139"/>
      <c r="G21" s="144"/>
      <c r="H21" s="146"/>
      <c r="I21" s="147" t="str">
        <f>IF(ISBLANK(H:H),,#REF!*F:F&amp;" EUR")</f>
        <v/>
      </c>
      <c r="J21" s="148"/>
      <c r="N21" s="147"/>
      <c r="O21" s="148"/>
    </row>
    <row r="22">
      <c r="A22" s="135"/>
      <c r="B22" s="147"/>
      <c r="C22" s="100"/>
      <c r="D22" s="137"/>
      <c r="E22" s="138"/>
      <c r="F22" s="139"/>
      <c r="G22" s="138"/>
      <c r="H22" s="146"/>
      <c r="I22" s="147" t="str">
        <f>IF(ISBLANK(H:H),,#REF!*F:F&amp;" EUR")</f>
        <v/>
      </c>
      <c r="J22" s="149"/>
      <c r="K22" s="150"/>
      <c r="L22" s="150"/>
      <c r="M22" s="150"/>
      <c r="N22" s="136"/>
      <c r="O22" s="149" t="s">
        <v>96</v>
      </c>
    </row>
    <row r="23">
      <c r="A23" s="135"/>
      <c r="B23" s="147"/>
      <c r="C23" s="100"/>
      <c r="D23" s="137"/>
      <c r="E23" s="144"/>
      <c r="F23" s="139"/>
      <c r="G23" s="138"/>
      <c r="H23" s="146"/>
      <c r="I23" s="147" t="str">
        <f>IF(ISBLANK(H:H),,#REF!*F:F&amp;" EUR")</f>
        <v/>
      </c>
      <c r="J23" s="148"/>
      <c r="N23" s="147"/>
      <c r="O23" s="148"/>
    </row>
    <row r="24">
      <c r="A24" s="135"/>
      <c r="B24" s="147"/>
      <c r="C24" s="100"/>
      <c r="D24" s="137"/>
      <c r="E24" s="144"/>
      <c r="F24" s="139"/>
      <c r="G24" s="138"/>
      <c r="H24" s="146"/>
      <c r="I24" s="147" t="str">
        <f t="shared" ref="I24:I25" si="11">IF(ISBLANK(H:H),,#REF!*F:F&amp;" EUR")</f>
        <v/>
      </c>
      <c r="J24" s="148"/>
      <c r="N24" s="147"/>
      <c r="O24" s="148"/>
    </row>
    <row r="25">
      <c r="A25" s="135"/>
      <c r="B25" s="147"/>
      <c r="C25" s="100"/>
      <c r="D25" s="137"/>
      <c r="E25" s="138"/>
      <c r="F25" s="139"/>
      <c r="G25" s="138"/>
      <c r="H25" s="146"/>
      <c r="I25" s="147" t="str">
        <f t="shared" si="11"/>
        <v/>
      </c>
      <c r="J25" s="148"/>
      <c r="N25" s="147"/>
      <c r="O25" s="148"/>
    </row>
    <row r="26">
      <c r="A26" s="135"/>
      <c r="B26" s="147"/>
      <c r="C26" s="100"/>
      <c r="D26" s="137"/>
      <c r="E26" s="138"/>
      <c r="F26" s="139"/>
      <c r="G26" s="138"/>
      <c r="H26" s="146"/>
      <c r="I26" s="147"/>
      <c r="J26" s="148"/>
      <c r="N26" s="147"/>
      <c r="O26" s="148"/>
    </row>
    <row r="27">
      <c r="A27" s="135"/>
      <c r="B27" s="147"/>
      <c r="C27" s="100"/>
      <c r="D27" s="137"/>
      <c r="E27" s="138"/>
      <c r="F27" s="139"/>
      <c r="G27" s="138"/>
      <c r="H27" s="146"/>
      <c r="I27" s="147"/>
      <c r="J27" s="148"/>
      <c r="N27" s="147"/>
      <c r="O27" s="148"/>
    </row>
    <row r="28">
      <c r="A28" s="135"/>
      <c r="B28" s="147"/>
      <c r="C28" s="100"/>
      <c r="D28" s="137"/>
      <c r="E28" s="138"/>
      <c r="F28" s="139"/>
      <c r="G28" s="138"/>
      <c r="H28" s="146"/>
      <c r="I28" s="147"/>
      <c r="J28" s="148"/>
      <c r="N28" s="147"/>
      <c r="O28" s="148"/>
    </row>
    <row r="29">
      <c r="A29" s="151"/>
      <c r="B29" s="147"/>
      <c r="C29" s="100"/>
      <c r="D29" s="137"/>
      <c r="E29" s="138"/>
      <c r="F29" s="139"/>
      <c r="G29" s="138"/>
      <c r="H29" s="146"/>
      <c r="I29" s="147"/>
      <c r="J29" s="148"/>
      <c r="N29" s="147"/>
      <c r="O29" s="148"/>
    </row>
    <row r="30">
      <c r="A30" s="151"/>
      <c r="B30" s="147"/>
      <c r="C30" s="100"/>
      <c r="D30" s="137"/>
      <c r="E30" s="138"/>
      <c r="F30" s="139"/>
      <c r="G30" s="138"/>
      <c r="H30" s="146"/>
      <c r="I30" s="147"/>
      <c r="J30" s="148"/>
      <c r="N30" s="147"/>
      <c r="O30" s="148"/>
    </row>
    <row r="31">
      <c r="A31" s="151"/>
      <c r="B31" s="147"/>
      <c r="C31" s="100"/>
      <c r="D31" s="137"/>
      <c r="E31" s="138"/>
      <c r="F31" s="139"/>
      <c r="G31" s="138"/>
      <c r="H31" s="146"/>
      <c r="I31" s="147"/>
      <c r="J31" s="148"/>
      <c r="N31" s="147"/>
      <c r="O31" s="148"/>
    </row>
    <row r="32">
      <c r="A32" s="151"/>
      <c r="B32" s="147"/>
      <c r="C32" s="100"/>
      <c r="D32" s="137"/>
      <c r="E32" s="138"/>
      <c r="F32" s="139"/>
      <c r="G32" s="138"/>
      <c r="H32" s="146"/>
      <c r="I32" s="147"/>
      <c r="J32" s="148"/>
      <c r="N32" s="147"/>
      <c r="O32" s="148"/>
    </row>
    <row r="33">
      <c r="A33" s="151"/>
      <c r="B33" s="147"/>
      <c r="C33" s="100"/>
      <c r="D33" s="137"/>
      <c r="E33" s="138"/>
      <c r="F33" s="139"/>
      <c r="G33" s="138"/>
      <c r="H33" s="146"/>
      <c r="I33" s="147"/>
      <c r="J33" s="148"/>
      <c r="N33" s="147"/>
      <c r="O33" s="148"/>
    </row>
    <row r="34">
      <c r="A34" s="151"/>
      <c r="B34" s="147"/>
      <c r="C34" s="100"/>
      <c r="D34" s="137"/>
      <c r="E34" s="138"/>
      <c r="F34" s="139"/>
      <c r="G34" s="138"/>
      <c r="H34" s="146"/>
      <c r="I34" s="147"/>
      <c r="J34" s="148"/>
      <c r="N34" s="147"/>
      <c r="O34" s="148"/>
    </row>
    <row r="35">
      <c r="A35" s="151"/>
      <c r="B35" s="147"/>
      <c r="C35" s="100"/>
      <c r="D35" s="137"/>
      <c r="E35" s="138"/>
      <c r="F35" s="139"/>
      <c r="G35" s="138"/>
      <c r="H35" s="146"/>
      <c r="I35" s="147"/>
      <c r="J35" s="148"/>
      <c r="N35" s="147"/>
      <c r="O35" s="148"/>
    </row>
    <row r="36">
      <c r="A36" s="151"/>
      <c r="B36" s="147"/>
      <c r="C36" s="100"/>
      <c r="D36" s="137"/>
      <c r="E36" s="138"/>
      <c r="F36" s="139"/>
      <c r="G36" s="138"/>
      <c r="H36" s="146"/>
      <c r="I36" s="147"/>
      <c r="J36" s="148"/>
      <c r="N36" s="147"/>
      <c r="O36" s="148"/>
    </row>
    <row r="37">
      <c r="A37" s="151"/>
      <c r="B37" s="147"/>
      <c r="C37" s="100"/>
      <c r="D37" s="137"/>
      <c r="E37" s="138"/>
      <c r="F37" s="139"/>
      <c r="G37" s="138"/>
      <c r="H37" s="146"/>
      <c r="I37" s="147"/>
      <c r="J37" s="148"/>
      <c r="N37" s="147"/>
      <c r="O37" s="148"/>
    </row>
    <row r="38">
      <c r="A38" s="151"/>
      <c r="B38" s="147"/>
      <c r="C38" s="100"/>
      <c r="D38" s="137"/>
      <c r="E38" s="138"/>
      <c r="F38" s="139"/>
      <c r="G38" s="138"/>
      <c r="H38" s="146"/>
      <c r="I38" s="147"/>
      <c r="J38" s="148"/>
      <c r="N38" s="147"/>
      <c r="O38" s="148"/>
    </row>
    <row r="39">
      <c r="A39" s="151"/>
      <c r="B39" s="147"/>
      <c r="C39" s="100"/>
      <c r="D39" s="137"/>
      <c r="E39" s="138"/>
      <c r="F39" s="139"/>
      <c r="G39" s="138"/>
      <c r="H39" s="146"/>
      <c r="I39" s="147"/>
      <c r="J39" s="148"/>
      <c r="N39" s="147"/>
      <c r="O39" s="148"/>
    </row>
    <row r="40">
      <c r="A40" s="151"/>
      <c r="B40" s="147"/>
      <c r="C40" s="100"/>
      <c r="D40" s="137"/>
      <c r="E40" s="138"/>
      <c r="F40" s="139"/>
      <c r="G40" s="138"/>
      <c r="H40" s="146"/>
      <c r="I40" s="147"/>
      <c r="J40" s="148"/>
      <c r="N40" s="147"/>
      <c r="O40" s="148"/>
    </row>
    <row r="41">
      <c r="A41" s="151"/>
      <c r="B41" s="147"/>
      <c r="C41" s="100"/>
      <c r="D41" s="137"/>
      <c r="E41" s="138"/>
      <c r="F41" s="139"/>
      <c r="G41" s="138"/>
      <c r="H41" s="146"/>
      <c r="I41" s="147"/>
      <c r="J41" s="148"/>
      <c r="N41" s="147"/>
      <c r="O41" s="148"/>
    </row>
    <row r="42">
      <c r="A42" s="151"/>
      <c r="B42" s="147"/>
      <c r="C42" s="100"/>
      <c r="D42" s="137"/>
      <c r="E42" s="138"/>
      <c r="F42" s="139"/>
      <c r="G42" s="138"/>
      <c r="H42" s="146"/>
      <c r="I42" s="147"/>
      <c r="J42" s="148"/>
      <c r="N42" s="147"/>
      <c r="O42" s="148"/>
    </row>
    <row r="43">
      <c r="A43" s="151"/>
      <c r="B43" s="147"/>
      <c r="C43" s="100"/>
      <c r="D43" s="137"/>
      <c r="E43" s="138"/>
      <c r="F43" s="139"/>
      <c r="G43" s="138"/>
      <c r="H43" s="146"/>
      <c r="I43" s="147"/>
      <c r="J43" s="148"/>
      <c r="N43" s="147"/>
      <c r="O43" s="148"/>
    </row>
    <row r="44">
      <c r="A44" s="151"/>
      <c r="B44" s="147"/>
      <c r="C44" s="100"/>
      <c r="D44" s="137"/>
      <c r="E44" s="138"/>
      <c r="F44" s="139"/>
      <c r="G44" s="138"/>
      <c r="H44" s="146"/>
      <c r="I44" s="147"/>
      <c r="J44" s="148"/>
      <c r="N44" s="147"/>
      <c r="O44" s="148"/>
    </row>
    <row r="45">
      <c r="A45" s="151"/>
      <c r="B45" s="147"/>
      <c r="C45" s="100"/>
      <c r="D45" s="137"/>
      <c r="E45" s="138"/>
      <c r="F45" s="139"/>
      <c r="G45" s="138"/>
      <c r="H45" s="146"/>
      <c r="I45" s="147"/>
      <c r="J45" s="148"/>
      <c r="N45" s="147"/>
      <c r="O45" s="148"/>
    </row>
    <row r="46">
      <c r="A46" s="151"/>
      <c r="B46" s="147"/>
      <c r="C46" s="100"/>
      <c r="D46" s="137"/>
      <c r="E46" s="138"/>
      <c r="F46" s="139"/>
      <c r="G46" s="138"/>
      <c r="H46" s="146"/>
      <c r="I46" s="147"/>
      <c r="J46" s="148"/>
      <c r="N46" s="147"/>
      <c r="O46" s="148"/>
    </row>
    <row r="47">
      <c r="A47" s="151"/>
      <c r="B47" s="147"/>
      <c r="C47" s="100"/>
      <c r="D47" s="137"/>
      <c r="E47" s="138"/>
      <c r="F47" s="139"/>
      <c r="G47" s="138"/>
      <c r="H47" s="146"/>
      <c r="I47" s="147"/>
      <c r="J47" s="148"/>
      <c r="N47" s="147"/>
      <c r="O47" s="148"/>
    </row>
    <row r="48">
      <c r="A48" s="151"/>
      <c r="B48" s="147"/>
      <c r="C48" s="100"/>
      <c r="D48" s="137"/>
      <c r="E48" s="138"/>
      <c r="F48" s="139"/>
      <c r="G48" s="138"/>
      <c r="H48" s="146"/>
      <c r="I48" s="147"/>
      <c r="J48" s="148"/>
      <c r="N48" s="147"/>
      <c r="O48" s="148"/>
    </row>
    <row r="49">
      <c r="A49" s="151"/>
      <c r="B49" s="147"/>
      <c r="C49" s="100"/>
      <c r="D49" s="137"/>
      <c r="E49" s="138"/>
      <c r="F49" s="139"/>
      <c r="G49" s="138"/>
      <c r="H49" s="146"/>
      <c r="I49" s="147"/>
      <c r="J49" s="148"/>
      <c r="N49" s="147"/>
      <c r="O49" s="148"/>
    </row>
    <row r="50">
      <c r="A50" s="151"/>
      <c r="B50" s="147"/>
      <c r="C50" s="100"/>
      <c r="D50" s="137"/>
      <c r="E50" s="138"/>
      <c r="F50" s="139"/>
      <c r="G50" s="138"/>
      <c r="H50" s="146"/>
      <c r="I50" s="147"/>
      <c r="J50" s="148"/>
      <c r="N50" s="147"/>
      <c r="O50" s="148"/>
    </row>
    <row r="51">
      <c r="A51" s="151"/>
      <c r="B51" s="147"/>
      <c r="C51" s="100"/>
      <c r="D51" s="137"/>
      <c r="E51" s="138"/>
      <c r="F51" s="139"/>
      <c r="G51" s="138"/>
      <c r="H51" s="146"/>
      <c r="I51" s="147"/>
      <c r="J51" s="148"/>
      <c r="N51" s="147"/>
      <c r="O51" s="148"/>
    </row>
    <row r="52">
      <c r="A52" s="151"/>
      <c r="B52" s="147"/>
      <c r="C52" s="100"/>
      <c r="D52" s="137"/>
      <c r="E52" s="138"/>
      <c r="F52" s="139"/>
      <c r="G52" s="138"/>
      <c r="H52" s="146"/>
      <c r="I52" s="147"/>
      <c r="J52" s="148"/>
      <c r="N52" s="147"/>
      <c r="O52" s="148"/>
    </row>
    <row r="53">
      <c r="A53" s="151"/>
      <c r="B53" s="147"/>
      <c r="C53" s="100"/>
      <c r="D53" s="137"/>
      <c r="E53" s="138"/>
      <c r="F53" s="139"/>
      <c r="G53" s="138"/>
      <c r="H53" s="146"/>
      <c r="I53" s="147"/>
      <c r="J53" s="148"/>
      <c r="N53" s="147"/>
      <c r="O53" s="148"/>
    </row>
    <row r="54">
      <c r="A54" s="151"/>
      <c r="B54" s="147"/>
      <c r="C54" s="100"/>
      <c r="D54" s="137"/>
      <c r="E54" s="138"/>
      <c r="F54" s="139"/>
      <c r="G54" s="138"/>
      <c r="H54" s="146"/>
      <c r="I54" s="147"/>
      <c r="J54" s="148"/>
      <c r="N54" s="147"/>
      <c r="O54" s="148"/>
    </row>
    <row r="55">
      <c r="A55" s="151"/>
      <c r="B55" s="147"/>
      <c r="C55" s="100"/>
      <c r="D55" s="137"/>
      <c r="E55" s="138"/>
      <c r="F55" s="139"/>
      <c r="G55" s="138"/>
      <c r="H55" s="146"/>
      <c r="I55" s="147"/>
      <c r="J55" s="148"/>
      <c r="N55" s="147"/>
      <c r="O55" s="148"/>
    </row>
    <row r="56">
      <c r="A56" s="151"/>
      <c r="B56" s="147"/>
      <c r="C56" s="100"/>
      <c r="D56" s="137"/>
      <c r="E56" s="138"/>
      <c r="F56" s="139"/>
      <c r="G56" s="138"/>
      <c r="H56" s="146"/>
      <c r="I56" s="147"/>
      <c r="J56" s="148"/>
      <c r="N56" s="147"/>
      <c r="O56" s="148"/>
    </row>
    <row r="57">
      <c r="A57" s="151"/>
      <c r="B57" s="147"/>
      <c r="C57" s="100"/>
      <c r="D57" s="137"/>
      <c r="E57" s="138"/>
      <c r="F57" s="139"/>
      <c r="G57" s="138"/>
      <c r="H57" s="146"/>
      <c r="I57" s="147"/>
      <c r="J57" s="148"/>
      <c r="N57" s="147"/>
      <c r="O57" s="148"/>
    </row>
    <row r="58">
      <c r="A58" s="151"/>
      <c r="B58" s="147"/>
      <c r="C58" s="100"/>
      <c r="D58" s="137"/>
      <c r="E58" s="138"/>
      <c r="F58" s="139"/>
      <c r="G58" s="138"/>
      <c r="H58" s="146"/>
      <c r="I58" s="147"/>
      <c r="J58" s="148"/>
      <c r="N58" s="147"/>
      <c r="O58" s="148"/>
    </row>
    <row r="59">
      <c r="A59" s="151"/>
      <c r="B59" s="147"/>
      <c r="C59" s="100"/>
      <c r="D59" s="137"/>
      <c r="E59" s="138"/>
      <c r="F59" s="139"/>
      <c r="G59" s="138"/>
      <c r="H59" s="146"/>
      <c r="I59" s="147"/>
      <c r="J59" s="148"/>
      <c r="N59" s="147"/>
      <c r="O59" s="148"/>
    </row>
    <row r="60">
      <c r="A60" s="151"/>
      <c r="B60" s="147"/>
      <c r="C60" s="100"/>
      <c r="D60" s="137"/>
      <c r="E60" s="138"/>
      <c r="F60" s="139"/>
      <c r="G60" s="138"/>
      <c r="H60" s="146"/>
      <c r="I60" s="147"/>
      <c r="J60" s="148"/>
      <c r="N60" s="147"/>
      <c r="O60" s="148"/>
    </row>
    <row r="61">
      <c r="A61" s="151"/>
      <c r="B61" s="147"/>
      <c r="C61" s="100"/>
      <c r="D61" s="137"/>
      <c r="E61" s="138"/>
      <c r="F61" s="139"/>
      <c r="G61" s="138"/>
      <c r="H61" s="146"/>
      <c r="I61" s="147"/>
      <c r="J61" s="148"/>
      <c r="N61" s="147"/>
      <c r="O61" s="148"/>
    </row>
    <row r="62">
      <c r="A62" s="151"/>
      <c r="B62" s="147"/>
      <c r="C62" s="100"/>
      <c r="D62" s="137"/>
      <c r="E62" s="138"/>
      <c r="F62" s="139"/>
      <c r="G62" s="138"/>
      <c r="H62" s="146"/>
      <c r="I62" s="147"/>
      <c r="J62" s="148"/>
      <c r="N62" s="147"/>
      <c r="O62" s="148"/>
    </row>
    <row r="63">
      <c r="A63" s="151"/>
      <c r="B63" s="147"/>
      <c r="C63" s="100"/>
      <c r="D63" s="137"/>
      <c r="E63" s="138"/>
      <c r="F63" s="139"/>
      <c r="G63" s="138"/>
      <c r="H63" s="146"/>
      <c r="I63" s="147"/>
      <c r="J63" s="148"/>
      <c r="N63" s="147"/>
      <c r="O63" s="148"/>
    </row>
    <row r="64">
      <c r="A64" s="151"/>
      <c r="B64" s="147"/>
      <c r="C64" s="100"/>
      <c r="D64" s="137"/>
      <c r="E64" s="138"/>
      <c r="F64" s="139"/>
      <c r="G64" s="138"/>
      <c r="H64" s="146"/>
      <c r="I64" s="147"/>
      <c r="J64" s="148"/>
      <c r="N64" s="147"/>
      <c r="O64" s="148"/>
    </row>
    <row r="65">
      <c r="A65" s="151"/>
      <c r="B65" s="147"/>
      <c r="C65" s="100"/>
      <c r="D65" s="137"/>
      <c r="E65" s="138"/>
      <c r="F65" s="139"/>
      <c r="G65" s="138"/>
      <c r="H65" s="146"/>
      <c r="I65" s="147"/>
      <c r="J65" s="148"/>
      <c r="N65" s="147"/>
      <c r="O65" s="148"/>
    </row>
    <row r="66">
      <c r="A66" s="151"/>
      <c r="B66" s="147"/>
      <c r="C66" s="100"/>
      <c r="D66" s="137"/>
      <c r="E66" s="138"/>
      <c r="F66" s="139"/>
      <c r="G66" s="138"/>
      <c r="H66" s="146"/>
      <c r="I66" s="147"/>
      <c r="J66" s="148"/>
      <c r="N66" s="147"/>
      <c r="O66" s="148"/>
    </row>
    <row r="67">
      <c r="A67" s="151"/>
      <c r="B67" s="147"/>
      <c r="C67" s="100"/>
      <c r="D67" s="137"/>
      <c r="E67" s="138"/>
      <c r="F67" s="139"/>
      <c r="G67" s="138"/>
      <c r="H67" s="146"/>
      <c r="I67" s="147"/>
      <c r="J67" s="148"/>
      <c r="N67" s="147"/>
      <c r="O67" s="148"/>
    </row>
    <row r="68">
      <c r="A68" s="151"/>
      <c r="B68" s="147"/>
      <c r="C68" s="100"/>
      <c r="D68" s="137"/>
      <c r="E68" s="138"/>
      <c r="F68" s="139"/>
      <c r="G68" s="138"/>
      <c r="H68" s="146"/>
      <c r="I68" s="147"/>
      <c r="J68" s="148"/>
      <c r="N68" s="147"/>
      <c r="O68" s="148"/>
    </row>
    <row r="69">
      <c r="A69" s="151"/>
      <c r="B69" s="147"/>
      <c r="C69" s="100"/>
      <c r="D69" s="137"/>
      <c r="E69" s="138"/>
      <c r="F69" s="139"/>
      <c r="G69" s="138"/>
      <c r="H69" s="146"/>
      <c r="I69" s="147"/>
      <c r="J69" s="148"/>
      <c r="N69" s="147"/>
      <c r="O69" s="148"/>
    </row>
    <row r="70">
      <c r="A70" s="151"/>
      <c r="B70" s="147"/>
      <c r="C70" s="100"/>
      <c r="D70" s="137"/>
      <c r="E70" s="138"/>
      <c r="F70" s="139"/>
      <c r="G70" s="138"/>
      <c r="H70" s="146"/>
      <c r="I70" s="147"/>
      <c r="J70" s="148"/>
      <c r="N70" s="147"/>
      <c r="O70" s="148"/>
    </row>
    <row r="71">
      <c r="A71" s="151"/>
      <c r="B71" s="147"/>
      <c r="C71" s="100"/>
      <c r="D71" s="137"/>
      <c r="E71" s="138"/>
      <c r="F71" s="139"/>
      <c r="G71" s="138"/>
      <c r="H71" s="146"/>
      <c r="I71" s="147"/>
      <c r="J71" s="148"/>
      <c r="N71" s="147"/>
      <c r="O71" s="148"/>
    </row>
    <row r="72">
      <c r="A72" s="151"/>
      <c r="B72" s="147"/>
      <c r="C72" s="100"/>
      <c r="D72" s="137"/>
      <c r="E72" s="138"/>
      <c r="F72" s="139"/>
      <c r="G72" s="138"/>
      <c r="H72" s="146"/>
      <c r="I72" s="147"/>
      <c r="J72" s="148"/>
      <c r="N72" s="147"/>
      <c r="O72" s="148"/>
    </row>
    <row r="73">
      <c r="A73" s="151"/>
      <c r="B73" s="147"/>
      <c r="C73" s="100"/>
      <c r="D73" s="137"/>
      <c r="E73" s="138"/>
      <c r="F73" s="139"/>
      <c r="G73" s="138"/>
      <c r="H73" s="146"/>
      <c r="I73" s="147"/>
      <c r="J73" s="148"/>
      <c r="N73" s="147"/>
      <c r="O73" s="148"/>
    </row>
    <row r="74">
      <c r="A74" s="151"/>
      <c r="B74" s="147"/>
      <c r="C74" s="100"/>
      <c r="D74" s="137"/>
      <c r="E74" s="138"/>
      <c r="F74" s="139"/>
      <c r="G74" s="138"/>
      <c r="H74" s="146"/>
      <c r="I74" s="147"/>
      <c r="J74" s="148"/>
      <c r="N74" s="147"/>
      <c r="O74" s="148"/>
    </row>
    <row r="75">
      <c r="A75" s="151"/>
      <c r="B75" s="147"/>
      <c r="C75" s="100"/>
      <c r="D75" s="137"/>
      <c r="E75" s="138"/>
      <c r="F75" s="139"/>
      <c r="G75" s="138"/>
      <c r="H75" s="146"/>
      <c r="I75" s="147"/>
      <c r="J75" s="148"/>
      <c r="N75" s="147"/>
      <c r="O75" s="148"/>
    </row>
    <row r="76">
      <c r="A76" s="151"/>
      <c r="B76" s="147"/>
      <c r="C76" s="100"/>
      <c r="D76" s="137"/>
      <c r="E76" s="138"/>
      <c r="F76" s="139"/>
      <c r="G76" s="138"/>
      <c r="H76" s="146"/>
      <c r="I76" s="147"/>
      <c r="J76" s="148"/>
      <c r="N76" s="147"/>
      <c r="O76" s="148"/>
    </row>
    <row r="77">
      <c r="A77" s="151"/>
      <c r="B77" s="147"/>
      <c r="C77" s="100"/>
      <c r="D77" s="137"/>
      <c r="E77" s="138"/>
      <c r="F77" s="139"/>
      <c r="G77" s="138"/>
      <c r="H77" s="146"/>
      <c r="I77" s="147"/>
      <c r="J77" s="148"/>
      <c r="N77" s="147"/>
      <c r="O77" s="148"/>
    </row>
    <row r="78">
      <c r="A78" s="151"/>
      <c r="B78" s="147"/>
      <c r="C78" s="100"/>
      <c r="D78" s="137"/>
      <c r="E78" s="138"/>
      <c r="F78" s="139"/>
      <c r="G78" s="138"/>
      <c r="H78" s="146"/>
      <c r="I78" s="147"/>
      <c r="J78" s="148"/>
      <c r="N78" s="147"/>
      <c r="O78" s="148"/>
    </row>
    <row r="79">
      <c r="A79" s="151"/>
      <c r="B79" s="147"/>
      <c r="C79" s="100"/>
      <c r="D79" s="137"/>
      <c r="E79" s="138"/>
      <c r="F79" s="139"/>
      <c r="G79" s="138"/>
      <c r="H79" s="146"/>
      <c r="I79" s="147"/>
      <c r="J79" s="148"/>
      <c r="N79" s="147"/>
      <c r="O79" s="148"/>
    </row>
    <row r="80">
      <c r="A80" s="151"/>
      <c r="B80" s="147"/>
      <c r="C80" s="100"/>
      <c r="D80" s="137"/>
      <c r="E80" s="138"/>
      <c r="F80" s="139"/>
      <c r="G80" s="138"/>
      <c r="H80" s="146"/>
      <c r="I80" s="147"/>
      <c r="J80" s="148"/>
      <c r="N80" s="147"/>
      <c r="O80" s="148"/>
    </row>
    <row r="81">
      <c r="A81" s="151"/>
      <c r="B81" s="147"/>
      <c r="C81" s="100"/>
      <c r="D81" s="137"/>
      <c r="E81" s="138"/>
      <c r="F81" s="139"/>
      <c r="G81" s="138"/>
      <c r="H81" s="146"/>
      <c r="I81" s="147"/>
      <c r="J81" s="148"/>
      <c r="N81" s="147"/>
      <c r="O81" s="148"/>
    </row>
    <row r="82">
      <c r="A82" s="151"/>
      <c r="B82" s="147"/>
      <c r="C82" s="100"/>
      <c r="D82" s="137"/>
      <c r="E82" s="138"/>
      <c r="F82" s="139"/>
      <c r="G82" s="138"/>
      <c r="H82" s="146"/>
      <c r="I82" s="147"/>
      <c r="J82" s="148"/>
      <c r="N82" s="147"/>
      <c r="O82" s="148"/>
    </row>
    <row r="83">
      <c r="A83" s="151"/>
      <c r="B83" s="147"/>
      <c r="C83" s="100"/>
      <c r="D83" s="137"/>
      <c r="E83" s="138"/>
      <c r="F83" s="139"/>
      <c r="G83" s="138"/>
      <c r="H83" s="146"/>
      <c r="I83" s="147"/>
      <c r="J83" s="148"/>
      <c r="N83" s="147"/>
      <c r="O83" s="148"/>
    </row>
    <row r="84">
      <c r="A84" s="151"/>
      <c r="B84" s="147"/>
      <c r="C84" s="100"/>
      <c r="D84" s="137"/>
      <c r="E84" s="138"/>
      <c r="F84" s="139"/>
      <c r="G84" s="138"/>
      <c r="H84" s="146"/>
      <c r="I84" s="147"/>
      <c r="J84" s="148"/>
      <c r="N84" s="147"/>
      <c r="O84" s="148"/>
    </row>
    <row r="85">
      <c r="A85" s="151"/>
      <c r="B85" s="147"/>
      <c r="C85" s="100"/>
      <c r="D85" s="137"/>
      <c r="E85" s="138"/>
      <c r="F85" s="139"/>
      <c r="G85" s="138"/>
      <c r="H85" s="146"/>
      <c r="I85" s="147"/>
      <c r="J85" s="148"/>
      <c r="N85" s="147"/>
      <c r="O85" s="148"/>
    </row>
    <row r="86">
      <c r="A86" s="151"/>
      <c r="B86" s="147"/>
      <c r="C86" s="100"/>
      <c r="D86" s="137"/>
      <c r="E86" s="138"/>
      <c r="F86" s="139"/>
      <c r="G86" s="138"/>
      <c r="H86" s="146"/>
      <c r="I86" s="147"/>
      <c r="J86" s="148"/>
      <c r="N86" s="147"/>
      <c r="O86" s="148"/>
    </row>
    <row r="87">
      <c r="A87" s="151"/>
      <c r="B87" s="147"/>
      <c r="C87" s="100"/>
      <c r="D87" s="137"/>
      <c r="E87" s="138"/>
      <c r="F87" s="139"/>
      <c r="G87" s="138"/>
      <c r="H87" s="146"/>
      <c r="I87" s="147"/>
      <c r="J87" s="148"/>
      <c r="N87" s="147"/>
      <c r="O87" s="148"/>
    </row>
    <row r="88">
      <c r="A88" s="151"/>
      <c r="B88" s="147"/>
      <c r="C88" s="100"/>
      <c r="D88" s="137"/>
      <c r="E88" s="138"/>
      <c r="F88" s="139"/>
      <c r="G88" s="138"/>
      <c r="H88" s="146"/>
      <c r="I88" s="147"/>
      <c r="J88" s="148"/>
      <c r="N88" s="147"/>
      <c r="O88" s="148"/>
    </row>
    <row r="89">
      <c r="A89" s="151"/>
      <c r="B89" s="147"/>
      <c r="C89" s="100"/>
      <c r="D89" s="137"/>
      <c r="E89" s="138"/>
      <c r="F89" s="139"/>
      <c r="G89" s="138"/>
      <c r="H89" s="146"/>
      <c r="I89" s="147"/>
      <c r="J89" s="148"/>
      <c r="N89" s="147"/>
      <c r="O89" s="148"/>
    </row>
    <row r="90">
      <c r="A90" s="151"/>
      <c r="B90" s="147"/>
      <c r="C90" s="100"/>
      <c r="D90" s="137"/>
      <c r="E90" s="138"/>
      <c r="F90" s="139"/>
      <c r="G90" s="138"/>
      <c r="H90" s="146"/>
      <c r="I90" s="147"/>
      <c r="J90" s="148"/>
      <c r="N90" s="147"/>
      <c r="O90" s="148"/>
    </row>
    <row r="91">
      <c r="A91" s="151"/>
      <c r="B91" s="147"/>
      <c r="C91" s="100"/>
      <c r="D91" s="137"/>
      <c r="E91" s="138"/>
      <c r="F91" s="139"/>
      <c r="G91" s="138"/>
      <c r="H91" s="146"/>
      <c r="I91" s="147"/>
      <c r="J91" s="148"/>
      <c r="N91" s="147"/>
      <c r="O91" s="148"/>
    </row>
    <row r="92">
      <c r="A92" s="151"/>
      <c r="B92" s="147"/>
      <c r="C92" s="100"/>
      <c r="D92" s="137"/>
      <c r="E92" s="138"/>
      <c r="F92" s="139"/>
      <c r="G92" s="138"/>
      <c r="H92" s="146"/>
      <c r="I92" s="147"/>
      <c r="J92" s="148"/>
      <c r="N92" s="147"/>
      <c r="O92" s="148"/>
    </row>
    <row r="93">
      <c r="A93" s="151"/>
      <c r="B93" s="147"/>
      <c r="C93" s="100"/>
      <c r="D93" s="137"/>
      <c r="E93" s="138"/>
      <c r="F93" s="139"/>
      <c r="G93" s="138"/>
      <c r="H93" s="146"/>
      <c r="I93" s="147"/>
      <c r="J93" s="148"/>
      <c r="N93" s="147"/>
      <c r="O93" s="148"/>
    </row>
    <row r="94">
      <c r="A94" s="151"/>
      <c r="B94" s="147"/>
      <c r="C94" s="100"/>
      <c r="D94" s="137"/>
      <c r="E94" s="138"/>
      <c r="F94" s="139"/>
      <c r="G94" s="138"/>
      <c r="H94" s="146"/>
      <c r="I94" s="147"/>
      <c r="J94" s="148"/>
      <c r="N94" s="147"/>
      <c r="O94" s="148"/>
    </row>
    <row r="95">
      <c r="A95" s="151"/>
      <c r="B95" s="147"/>
      <c r="C95" s="100"/>
      <c r="D95" s="137"/>
      <c r="E95" s="138"/>
      <c r="F95" s="139"/>
      <c r="G95" s="138"/>
      <c r="H95" s="146"/>
      <c r="I95" s="147"/>
      <c r="J95" s="148"/>
      <c r="N95" s="147"/>
      <c r="O95" s="148"/>
    </row>
    <row r="96">
      <c r="A96" s="151"/>
      <c r="B96" s="147"/>
      <c r="C96" s="100"/>
      <c r="D96" s="137"/>
      <c r="E96" s="138"/>
      <c r="F96" s="139"/>
      <c r="G96" s="138"/>
      <c r="H96" s="146"/>
      <c r="I96" s="147"/>
      <c r="J96" s="148"/>
      <c r="N96" s="147"/>
      <c r="O96" s="148"/>
    </row>
    <row r="97">
      <c r="A97" s="151"/>
      <c r="B97" s="147"/>
      <c r="C97" s="100"/>
      <c r="D97" s="137"/>
      <c r="E97" s="138"/>
      <c r="F97" s="139"/>
      <c r="G97" s="138"/>
      <c r="H97" s="146"/>
      <c r="I97" s="147"/>
      <c r="J97" s="148"/>
      <c r="N97" s="147"/>
      <c r="O97" s="148"/>
    </row>
    <row r="98">
      <c r="A98" s="151"/>
      <c r="B98" s="147"/>
      <c r="C98" s="100"/>
      <c r="D98" s="137"/>
      <c r="E98" s="138"/>
      <c r="F98" s="139"/>
      <c r="G98" s="138"/>
      <c r="H98" s="146"/>
      <c r="I98" s="147"/>
      <c r="J98" s="148"/>
      <c r="N98" s="147"/>
      <c r="O98" s="148"/>
    </row>
    <row r="99">
      <c r="A99" s="151"/>
      <c r="B99" s="147"/>
      <c r="C99" s="100"/>
      <c r="D99" s="137"/>
      <c r="E99" s="138"/>
      <c r="F99" s="139"/>
      <c r="G99" s="138"/>
      <c r="H99" s="146"/>
      <c r="I99" s="147"/>
      <c r="J99" s="148"/>
      <c r="N99" s="147"/>
      <c r="O99" s="148"/>
    </row>
    <row r="100">
      <c r="A100" s="151"/>
      <c r="B100" s="147"/>
      <c r="C100" s="100"/>
      <c r="D100" s="137"/>
      <c r="E100" s="138"/>
      <c r="F100" s="139"/>
      <c r="G100" s="138"/>
      <c r="H100" s="146"/>
      <c r="I100" s="147"/>
      <c r="J100" s="148"/>
      <c r="N100" s="147"/>
      <c r="O100" s="148"/>
    </row>
    <row r="101">
      <c r="A101" s="151"/>
      <c r="B101" s="147"/>
      <c r="C101" s="100"/>
      <c r="D101" s="137"/>
      <c r="E101" s="138"/>
      <c r="F101" s="139"/>
      <c r="G101" s="138"/>
      <c r="H101" s="146"/>
      <c r="I101" s="147"/>
      <c r="J101" s="148"/>
      <c r="N101" s="147"/>
      <c r="O101" s="148"/>
    </row>
    <row r="102">
      <c r="A102" s="151"/>
      <c r="B102" s="147"/>
      <c r="C102" s="100"/>
      <c r="D102" s="137"/>
      <c r="E102" s="138"/>
      <c r="F102" s="139"/>
      <c r="G102" s="138"/>
      <c r="H102" s="146"/>
      <c r="I102" s="147"/>
      <c r="J102" s="148"/>
      <c r="N102" s="147"/>
      <c r="O102" s="148"/>
    </row>
    <row r="103">
      <c r="A103" s="151"/>
      <c r="B103" s="147"/>
      <c r="C103" s="100"/>
      <c r="D103" s="137"/>
      <c r="E103" s="138"/>
      <c r="F103" s="139"/>
      <c r="G103" s="138"/>
      <c r="H103" s="146"/>
      <c r="I103" s="147"/>
      <c r="J103" s="148"/>
      <c r="N103" s="147"/>
      <c r="O103" s="148"/>
    </row>
  </sheetData>
  <mergeCells count="3">
    <mergeCell ref="J1:N1"/>
    <mergeCell ref="F1:G1"/>
    <mergeCell ref="H1:I1"/>
  </mergeCells>
  <conditionalFormatting sqref="I3">
    <cfRule type="expression" dxfId="16" priority="1">
      <formula>INDIRECT("PrimaryCurrencyCode")="EUR"</formula>
    </cfRule>
  </conditionalFormatting>
  <conditionalFormatting sqref="G3 G4:G5">
    <cfRule type="expression" dxfId="17" priority="2">
      <formula>INDIRECT("PrimaryCurrencyCode")="EUR"</formula>
    </cfRule>
  </conditionalFormatting>
  <conditionalFormatting sqref="H6:N103">
    <cfRule type="expression" dxfId="18" priority="3">
      <formula>ISTEXT(H6)</formula>
    </cfRule>
  </conditionalFormatting>
  <conditionalFormatting sqref="H4">
    <cfRule type="cellIs" dxfId="6" priority="4" operator="notEqual">
      <formula>INDIRECT("Overview!B14")</formula>
    </cfRule>
  </conditionalFormatting>
  <conditionalFormatting sqref="O11">
    <cfRule type="notContainsBlanks" dxfId="19" priority="5">
      <formula>LEN(TRIM(O11))&gt;0</formula>
    </cfRule>
  </conditionalFormatting>
  <conditionalFormatting sqref="B6:B103">
    <cfRule type="expression" dxfId="20" priority="6">
      <formula>REGEXMATCH($B6:$B103, "\s{8}[\w]+")</formula>
    </cfRule>
  </conditionalFormatting>
  <conditionalFormatting sqref="B6:B103">
    <cfRule type="expression" dxfId="12" priority="7">
      <formula>REGEXMATCH($B6:$B103, "\s{4}[\w]+")</formula>
    </cfRule>
  </conditionalFormatting>
  <conditionalFormatting sqref="B6:B103">
    <cfRule type="expression" dxfId="21" priority="8">
      <formula>REGEXMATCH($B6:$B103, "[\w]+")</formula>
    </cfRule>
  </conditionalFormatting>
  <conditionalFormatting sqref="C6:G103">
    <cfRule type="containsBlanks" dxfId="8" priority="9">
      <formula>LEN(TRIM(C6))=0</formula>
    </cfRule>
  </conditionalFormatting>
  <conditionalFormatting sqref="H6:I103">
    <cfRule type="containsBlanks" dxfId="8" priority="10">
      <formula>LEN(TRIM(H6))=0</formula>
    </cfRule>
  </conditionalFormatting>
  <conditionalFormatting sqref="A6:A103">
    <cfRule type="expression" dxfId="7" priority="11">
      <formula>countif($A:$A,A6)&gt;1</formula>
    </cfRule>
  </conditionalFormatting>
  <conditionalFormatting sqref="A6:A103">
    <cfRule type="containsBlanks" dxfId="8" priority="12">
      <formula>LEN(TRIM(A6))=0</formula>
    </cfRule>
  </conditionalFormatting>
  <conditionalFormatting sqref="A6:A103">
    <cfRule type="notContainsBlanks" dxfId="9" priority="13">
      <formula>LEN(TRIM(A6))&gt;0</formula>
    </cfRule>
  </conditionalFormatting>
  <conditionalFormatting sqref="J5:L5 M5:M6 N5:N103">
    <cfRule type="cellIs" dxfId="22" priority="14" operator="lessThan">
      <formula>-0.001</formula>
    </cfRule>
  </conditionalFormatting>
  <conditionalFormatting sqref="N5">
    <cfRule type="cellIs" dxfId="22" priority="15" operator="lessThan">
      <formula>INDIRECT("Overview!B15")*20%</formula>
    </cfRule>
  </conditionalFormatting>
  <conditionalFormatting sqref="G6:G103 I6:I103 F14">
    <cfRule type="containsText" dxfId="23" priority="16" operator="containsText" text="N/A">
      <formula>NOT(ISERROR(SEARCH(("N/A"),(G6))))</formula>
    </cfRule>
  </conditionalFormatting>
  <dataValidations>
    <dataValidation type="decimal" operator="greaterThanOrEqual" allowBlank="1" showDropDown="1" showInputMessage="1" prompt="Quantity must be a positive number" sqref="D6:D103">
      <formula1>0.0</formula1>
    </dataValidation>
    <dataValidation type="list" allowBlank="1" showInputMessage="1" showErrorMessage="1" prompt="Select right person" sqref="C6:C103">
      <formula1>TeamMembers</formula1>
    </dataValidation>
  </dataValidation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5.57"/>
    <col customWidth="1" min="3" max="3" width="12.14"/>
    <col customWidth="1" min="4" max="4" width="73.86"/>
    <col customWidth="1" min="5" max="5" width="13.57"/>
  </cols>
  <sheetData>
    <row r="1">
      <c r="A1" s="69" t="s">
        <v>49</v>
      </c>
      <c r="B1" s="71" t="s">
        <v>2</v>
      </c>
      <c r="C1" s="74" t="s">
        <v>54</v>
      </c>
      <c r="D1" s="76" t="s">
        <v>55</v>
      </c>
      <c r="E1" s="69" t="s">
        <v>57</v>
      </c>
    </row>
    <row r="2">
      <c r="A2" s="79">
        <v>43101.0</v>
      </c>
      <c r="B2" s="80" t="s">
        <v>58</v>
      </c>
      <c r="C2" s="82">
        <v>0.15</v>
      </c>
      <c r="D2" s="83" t="s">
        <v>59</v>
      </c>
      <c r="E2" s="85" t="str">
        <f>HYPERLINK("https://edgeryders.eu/t/example/1234/5","link")</f>
        <v>link</v>
      </c>
    </row>
    <row r="3">
      <c r="A3" s="79">
        <v>43132.0</v>
      </c>
      <c r="B3" s="80" t="s">
        <v>60</v>
      </c>
      <c r="C3" s="82">
        <v>0.35</v>
      </c>
      <c r="D3" s="83" t="s">
        <v>61</v>
      </c>
      <c r="E3" s="87"/>
    </row>
    <row r="4">
      <c r="A4" s="88">
        <v>43160.0</v>
      </c>
      <c r="B4" s="89" t="s">
        <v>62</v>
      </c>
      <c r="C4" s="82">
        <v>0.0</v>
      </c>
      <c r="D4" s="83" t="s">
        <v>63</v>
      </c>
      <c r="E4" s="87"/>
    </row>
    <row r="5">
      <c r="A5" s="79">
        <v>43161.0</v>
      </c>
      <c r="B5" s="80" t="s">
        <v>60</v>
      </c>
      <c r="C5" s="82">
        <v>0.55</v>
      </c>
      <c r="D5" s="83" t="s">
        <v>64</v>
      </c>
      <c r="E5" s="87"/>
    </row>
    <row r="6">
      <c r="A6" s="79">
        <v>43191.0</v>
      </c>
      <c r="B6" s="80" t="s">
        <v>65</v>
      </c>
      <c r="C6" s="82">
        <v>1.0</v>
      </c>
      <c r="D6" s="83" t="s">
        <v>66</v>
      </c>
      <c r="E6" s="87"/>
    </row>
    <row r="7">
      <c r="A7" s="79">
        <v>43221.0</v>
      </c>
      <c r="B7" s="80" t="s">
        <v>65</v>
      </c>
      <c r="C7" s="82">
        <v>1.0</v>
      </c>
      <c r="D7" s="83" t="s">
        <v>67</v>
      </c>
      <c r="E7" s="87"/>
    </row>
    <row r="8">
      <c r="A8" s="79">
        <v>43278.0</v>
      </c>
      <c r="B8" s="80" t="s">
        <v>68</v>
      </c>
      <c r="C8" s="82">
        <v>1.0</v>
      </c>
      <c r="D8" s="83" t="s">
        <v>69</v>
      </c>
      <c r="E8" s="87"/>
    </row>
    <row r="9">
      <c r="A9" s="79">
        <v>43279.0</v>
      </c>
      <c r="B9" s="80" t="s">
        <v>70</v>
      </c>
      <c r="C9" s="82">
        <v>0.0</v>
      </c>
      <c r="D9" s="83" t="s">
        <v>71</v>
      </c>
      <c r="E9" s="87"/>
    </row>
    <row r="10">
      <c r="A10" s="92"/>
      <c r="C10" s="93"/>
      <c r="D10" s="94"/>
    </row>
    <row r="11">
      <c r="A11" s="92"/>
      <c r="C11" s="93"/>
      <c r="D11" s="94"/>
    </row>
    <row r="12">
      <c r="A12" s="92"/>
      <c r="C12" s="93"/>
      <c r="D12" s="94"/>
    </row>
    <row r="13">
      <c r="A13" s="92"/>
      <c r="C13" s="93"/>
      <c r="D13" s="94"/>
    </row>
    <row r="14">
      <c r="A14" s="92"/>
      <c r="C14" s="95"/>
      <c r="D14" s="94"/>
    </row>
    <row r="15">
      <c r="A15" s="92"/>
      <c r="C15" s="95"/>
      <c r="D15" s="94"/>
    </row>
    <row r="16">
      <c r="A16" s="92"/>
      <c r="C16" s="95"/>
      <c r="D16" s="94"/>
    </row>
    <row r="17">
      <c r="A17" s="92"/>
      <c r="C17" s="95"/>
      <c r="D17" s="94"/>
    </row>
    <row r="18">
      <c r="A18" s="92"/>
      <c r="C18" s="95"/>
      <c r="D18" s="94"/>
    </row>
    <row r="19">
      <c r="A19" s="92"/>
      <c r="C19" s="95"/>
      <c r="D19" s="94"/>
    </row>
    <row r="20">
      <c r="A20" s="92"/>
      <c r="C20" s="95"/>
      <c r="D20" s="94"/>
    </row>
    <row r="21">
      <c r="A21" s="92"/>
      <c r="C21" s="95"/>
      <c r="D21" s="94"/>
    </row>
    <row r="22">
      <c r="A22" s="92"/>
      <c r="C22" s="95"/>
      <c r="D22" s="94"/>
    </row>
    <row r="23">
      <c r="A23" s="92"/>
      <c r="C23" s="95"/>
      <c r="D23" s="94"/>
    </row>
    <row r="24">
      <c r="A24" s="92"/>
      <c r="C24" s="95"/>
      <c r="D24" s="94"/>
    </row>
    <row r="25">
      <c r="A25" s="92"/>
      <c r="C25" s="95"/>
      <c r="D25" s="94"/>
    </row>
    <row r="26">
      <c r="A26" s="92"/>
      <c r="C26" s="95"/>
      <c r="D26" s="94"/>
    </row>
    <row r="27">
      <c r="A27" s="92"/>
      <c r="C27" s="95"/>
      <c r="D27" s="94"/>
    </row>
    <row r="28">
      <c r="A28" s="92"/>
      <c r="C28" s="95"/>
      <c r="D28" s="94"/>
    </row>
    <row r="29">
      <c r="A29" s="92"/>
      <c r="C29" s="95"/>
      <c r="D29" s="94"/>
    </row>
    <row r="30">
      <c r="A30" s="92"/>
      <c r="C30" s="95"/>
      <c r="D30" s="94"/>
    </row>
    <row r="31">
      <c r="A31" s="92"/>
      <c r="C31" s="95"/>
      <c r="D31" s="94"/>
    </row>
    <row r="32">
      <c r="A32" s="92"/>
      <c r="C32" s="95"/>
      <c r="D32" s="94"/>
    </row>
    <row r="33">
      <c r="A33" s="92"/>
      <c r="C33" s="95"/>
      <c r="D33" s="94"/>
    </row>
    <row r="34">
      <c r="A34" s="92"/>
      <c r="C34" s="95"/>
      <c r="D34" s="94"/>
    </row>
    <row r="35">
      <c r="A35" s="92"/>
      <c r="C35" s="95"/>
      <c r="D35" s="94"/>
    </row>
    <row r="36">
      <c r="A36" s="92"/>
      <c r="C36" s="95"/>
      <c r="D36" s="94"/>
    </row>
    <row r="37">
      <c r="A37" s="92"/>
      <c r="C37" s="95"/>
      <c r="D37" s="94"/>
    </row>
    <row r="38">
      <c r="A38" s="92"/>
      <c r="C38" s="95"/>
      <c r="D38" s="94"/>
    </row>
    <row r="39">
      <c r="A39" s="92"/>
      <c r="C39" s="95"/>
      <c r="D39" s="94"/>
    </row>
    <row r="40">
      <c r="A40" s="92"/>
      <c r="C40" s="95"/>
      <c r="D40" s="94"/>
    </row>
    <row r="41">
      <c r="A41" s="92"/>
      <c r="C41" s="95"/>
      <c r="D41" s="94"/>
    </row>
    <row r="42">
      <c r="A42" s="92"/>
      <c r="C42" s="95"/>
      <c r="D42" s="94"/>
    </row>
    <row r="43">
      <c r="A43" s="92"/>
      <c r="C43" s="95"/>
      <c r="D43" s="94"/>
    </row>
    <row r="44">
      <c r="A44" s="92"/>
      <c r="C44" s="95"/>
      <c r="D44" s="94"/>
    </row>
    <row r="45">
      <c r="A45" s="92"/>
      <c r="C45" s="95"/>
      <c r="D45" s="94"/>
    </row>
    <row r="46">
      <c r="A46" s="92"/>
      <c r="C46" s="95"/>
      <c r="D46" s="94"/>
    </row>
    <row r="47">
      <c r="A47" s="92"/>
      <c r="C47" s="95"/>
      <c r="D47" s="94"/>
    </row>
    <row r="48">
      <c r="A48" s="92"/>
      <c r="C48" s="95"/>
      <c r="D48" s="94"/>
    </row>
    <row r="49">
      <c r="A49" s="92"/>
      <c r="C49" s="95"/>
      <c r="D49" s="94"/>
    </row>
    <row r="50">
      <c r="A50" s="92"/>
      <c r="C50" s="95"/>
      <c r="D50" s="94"/>
    </row>
  </sheetData>
  <conditionalFormatting sqref="B2:B50">
    <cfRule type="containsText" dxfId="0" priority="1" operator="containsText" text="Active">
      <formula>NOT(ISERROR(SEARCH(("Active"),(B2))))</formula>
    </cfRule>
  </conditionalFormatting>
  <conditionalFormatting sqref="B2:B50">
    <cfRule type="containsText" dxfId="1" priority="2" operator="containsText" text="Finished">
      <formula>NOT(ISERROR(SEARCH(("Finished"),(B2))))</formula>
    </cfRule>
  </conditionalFormatting>
  <conditionalFormatting sqref="B2:B50">
    <cfRule type="containsText" dxfId="2" priority="3" operator="containsText" text="Negotiating">
      <formula>NOT(ISERROR(SEARCH(("Negotiating"),(B2))))</formula>
    </cfRule>
  </conditionalFormatting>
  <conditionalFormatting sqref="B2:B50">
    <cfRule type="containsText" dxfId="3" priority="4" operator="containsText" text="Dropped">
      <formula>NOT(ISERROR(SEARCH(("Dropped"),(B2))))</formula>
    </cfRule>
  </conditionalFormatting>
  <conditionalFormatting sqref="B2:B50">
    <cfRule type="containsText" dxfId="4" priority="5" operator="containsText" text="Idea">
      <formula>NOT(ISERROR(SEARCH(("Idea"),(B2))))</formula>
    </cfRule>
  </conditionalFormatting>
  <conditionalFormatting sqref="A2:A50 C2:C50 E2:E50">
    <cfRule type="notContainsBlanks" dxfId="11" priority="6">
      <formula>LEN(TRIM(A2))&gt;0</formula>
    </cfRule>
  </conditionalFormatting>
  <conditionalFormatting sqref="D2:D50">
    <cfRule type="notContainsBlanks" dxfId="14" priority="7">
      <formula>LEN(TRIM(D2))&gt;0</formula>
    </cfRule>
  </conditionalFormatting>
  <conditionalFormatting sqref="B2:B50">
    <cfRule type="containsText" dxfId="15" priority="8" operator="containsText" text="Placeholder">
      <formula>NOT(ISERROR(SEARCH(("Placeholder"),(B2))))</formula>
    </cfRule>
  </conditionalFormatting>
  <dataValidations>
    <dataValidation type="list" allowBlank="1" sqref="B2:B50">
      <formula1>"Placeholder,Idea,Negotiating,Active,Finished,Dropped"</formula1>
    </dataValidation>
  </dataValidation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B7B7B7"/>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31.71"/>
    <col customWidth="1" min="2" max="2" width="33.14"/>
    <col customWidth="1" min="3" max="3" width="29.71"/>
  </cols>
  <sheetData>
    <row r="1">
      <c r="A1" s="57" t="s">
        <v>0</v>
      </c>
      <c r="B1" s="58" t="s">
        <v>45</v>
      </c>
      <c r="C1" s="59" t="s">
        <v>9</v>
      </c>
      <c r="D1" s="59" t="s">
        <v>2</v>
      </c>
      <c r="E1" s="59" t="s">
        <v>46</v>
      </c>
      <c r="F1" s="60" t="s">
        <v>37</v>
      </c>
      <c r="G1" s="60" t="s">
        <v>47</v>
      </c>
    </row>
    <row r="2">
      <c r="A2" s="57"/>
      <c r="B2" s="57"/>
      <c r="C2" s="57"/>
      <c r="D2" s="57"/>
      <c r="E2" s="57"/>
      <c r="F2" s="61" t="s">
        <v>25</v>
      </c>
      <c r="G2" s="61"/>
    </row>
    <row r="3">
      <c r="A3" s="62" t="s">
        <v>48</v>
      </c>
    </row>
    <row r="4">
      <c r="A4" s="63" t="str">
        <f>ProjectName</f>
        <v>(Budget Template)</v>
      </c>
      <c r="B4" s="64" t="str">
        <f>Manager</f>
        <v>[Edgeryders project manager name]</v>
      </c>
      <c r="C4" s="64" t="str">
        <f>Type</f>
        <v>Client Project</v>
      </c>
      <c r="D4" s="64" t="str">
        <f>Status</f>
        <v>Placeholder</v>
      </c>
      <c r="E4" s="65">
        <f>IFERROR(__xludf.DUMMYFUNCTION("INDEX(
    FILTER(Status!C2:C4, NOT(ISBLANK(Status!C2:C4))),
    ROWS(FILTER(Status!C2:C4, NOT(ISBLANK(Status!C2:C4))))
)"),0.0)</f>
        <v>0</v>
      </c>
      <c r="F4" s="66" t="str">
        <f>Budget_EUR</f>
        <v>#REF!</v>
      </c>
      <c r="G4" s="67">
        <f>Margin_Percent</f>
        <v>0.2125322581</v>
      </c>
    </row>
  </sheetData>
  <mergeCells count="1">
    <mergeCell ref="A3:G3"/>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B7B7B7"/>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2" width="36.43"/>
    <col customWidth="1" min="3" max="3" width="9.29"/>
    <col customWidth="1" min="4" max="4" width="13.86"/>
    <col customWidth="1" min="5" max="6" width="13.0"/>
  </cols>
  <sheetData>
    <row r="1">
      <c r="A1" s="70" t="s">
        <v>0</v>
      </c>
      <c r="B1" s="70" t="s">
        <v>2</v>
      </c>
      <c r="C1" s="70" t="s">
        <v>51</v>
      </c>
      <c r="D1" s="70" t="s">
        <v>52</v>
      </c>
      <c r="E1" s="58" t="s">
        <v>23</v>
      </c>
      <c r="F1" s="58" t="s">
        <v>53</v>
      </c>
    </row>
    <row r="2">
      <c r="A2" s="72"/>
      <c r="B2" s="72"/>
      <c r="C2" s="73"/>
      <c r="D2" s="75"/>
      <c r="E2" s="77" t="s">
        <v>25</v>
      </c>
      <c r="F2" s="77" t="s">
        <v>25</v>
      </c>
    </row>
    <row r="3">
      <c r="A3" s="78" t="s">
        <v>56</v>
      </c>
    </row>
    <row r="4">
      <c r="A4" s="81" t="str">
        <f>IFERROR(__xludf.DUMMYFUNCTION("QUERY(RevenueData,""SELECT '""&amp;ProjectName&amp;""', '""&amp;Status&amp;""', A, C, E LABEL '""&amp;ProjectName&amp;""' '', '""&amp;Status&amp;""' ''"")"),"(Budget Template)")</f>
        <v>(Budget Template)</v>
      </c>
      <c r="B4" t="str">
        <f>IFERROR(__xludf.DUMMYFUNCTION("""COMPUTED_VALUE"""),"Placeholder")</f>
        <v>Placeholder</v>
      </c>
      <c r="C4" s="84">
        <f>IFERROR(__xludf.DUMMYFUNCTION("""COMPUTED_VALUE"""),1.0)</f>
        <v>1</v>
      </c>
      <c r="D4" s="86">
        <f>IFERROR(__xludf.DUMMYFUNCTION("""COMPUTED_VALUE"""),43220.0)</f>
        <v>43220</v>
      </c>
      <c r="E4" t="str">
        <f>IFERROR(__xludf.DUMMYFUNCTION("""COMPUTED_VALUE"""),"#REF!")</f>
        <v>#REF!</v>
      </c>
      <c r="F4" s="90" t="str">
        <f t="array" ref="F4:F8">TRANSPOSE(CostPerRevenueItem)</f>
        <v>#REF!</v>
      </c>
    </row>
    <row r="5">
      <c r="A5" t="str">
        <f>IFERROR(__xludf.DUMMYFUNCTION("""COMPUTED_VALUE"""),"(Budget Template)")</f>
        <v>(Budget Template)</v>
      </c>
      <c r="B5" t="str">
        <f>IFERROR(__xludf.DUMMYFUNCTION("""COMPUTED_VALUE"""),"Placeholder")</f>
        <v>Placeholder</v>
      </c>
      <c r="C5" s="91">
        <f>IFERROR(__xludf.DUMMYFUNCTION("""COMPUTED_VALUE"""),2.0)</f>
        <v>2</v>
      </c>
      <c r="D5" s="86">
        <f>IFERROR(__xludf.DUMMYFUNCTION("""COMPUTED_VALUE"""),43435.0)</f>
        <v>43435</v>
      </c>
      <c r="E5" t="str">
        <f>IFERROR(__xludf.DUMMYFUNCTION("""COMPUTED_VALUE"""),"#REF!")</f>
        <v>#REF!</v>
      </c>
      <c r="F5" s="90" t="e">
        <v>#REF!</v>
      </c>
    </row>
    <row r="6">
      <c r="A6" t="str">
        <f>IFERROR(__xludf.DUMMYFUNCTION("""COMPUTED_VALUE"""),"(Budget Template)")</f>
        <v>(Budget Template)</v>
      </c>
      <c r="B6" t="str">
        <f>IFERROR(__xludf.DUMMYFUNCTION("""COMPUTED_VALUE"""),"Placeholder")</f>
        <v>Placeholder</v>
      </c>
      <c r="C6" s="91">
        <f>IFERROR(__xludf.DUMMYFUNCTION("""COMPUTED_VALUE"""),3.0)</f>
        <v>3</v>
      </c>
      <c r="D6" s="86">
        <f>IFERROR(__xludf.DUMMYFUNCTION("""COMPUTED_VALUE"""),43532.0)</f>
        <v>43532</v>
      </c>
      <c r="E6" t="str">
        <f>IFERROR(__xludf.DUMMYFUNCTION("""COMPUTED_VALUE"""),"#REF!")</f>
        <v>#REF!</v>
      </c>
      <c r="F6" s="90" t="e">
        <v>#REF!</v>
      </c>
    </row>
    <row r="7">
      <c r="A7" t="str">
        <f>IFERROR(__xludf.DUMMYFUNCTION("""COMPUTED_VALUE"""),"(Budget Template)")</f>
        <v>(Budget Template)</v>
      </c>
      <c r="B7" t="str">
        <f>IFERROR(__xludf.DUMMYFUNCTION("""COMPUTED_VALUE"""),"Placeholder")</f>
        <v>Placeholder</v>
      </c>
      <c r="C7" s="91">
        <f>IFERROR(__xludf.DUMMYFUNCTION("""COMPUTED_VALUE"""),4.0)</f>
        <v>4</v>
      </c>
      <c r="D7" s="86">
        <f>IFERROR(__xludf.DUMMYFUNCTION("""COMPUTED_VALUE"""),43753.0)</f>
        <v>43753</v>
      </c>
      <c r="E7" t="str">
        <f>IFERROR(__xludf.DUMMYFUNCTION("""COMPUTED_VALUE"""),"#REF!")</f>
        <v>#REF!</v>
      </c>
      <c r="F7" s="90" t="e">
        <v>#REF!</v>
      </c>
    </row>
    <row r="8">
      <c r="A8" t="str">
        <f>IFERROR(__xludf.DUMMYFUNCTION("""COMPUTED_VALUE"""),"(Budget Template)")</f>
        <v>(Budget Template)</v>
      </c>
      <c r="B8" t="str">
        <f>IFERROR(__xludf.DUMMYFUNCTION("""COMPUTED_VALUE"""),"Placeholder")</f>
        <v>Placeholder</v>
      </c>
      <c r="C8" s="91">
        <f>IFERROR(__xludf.DUMMYFUNCTION("""COMPUTED_VALUE"""),5.0)</f>
        <v>5</v>
      </c>
      <c r="D8" s="86">
        <f>IFERROR(__xludf.DUMMYFUNCTION("""COMPUTED_VALUE"""),43800.0)</f>
        <v>43800</v>
      </c>
      <c r="E8" t="str">
        <f>IFERROR(__xludf.DUMMYFUNCTION("""COMPUTED_VALUE"""),"#REF!")</f>
        <v>#REF!</v>
      </c>
      <c r="F8" s="90" t="e">
        <v>#REF!</v>
      </c>
    </row>
    <row r="9">
      <c r="C9" s="91"/>
      <c r="D9" s="91"/>
    </row>
    <row r="10">
      <c r="C10" s="91"/>
      <c r="D10" s="91"/>
    </row>
    <row r="11">
      <c r="C11" s="91"/>
      <c r="D11" s="91"/>
    </row>
    <row r="12">
      <c r="C12" s="91"/>
      <c r="D12" s="91"/>
    </row>
    <row r="13">
      <c r="C13" s="91"/>
      <c r="D13" s="91"/>
    </row>
    <row r="14">
      <c r="C14" s="91"/>
      <c r="D14" s="91"/>
    </row>
    <row r="15">
      <c r="C15" s="91"/>
      <c r="D15" s="91"/>
    </row>
    <row r="16">
      <c r="C16" s="91"/>
      <c r="D16" s="91"/>
    </row>
    <row r="17">
      <c r="C17" s="91"/>
      <c r="D17" s="91"/>
    </row>
    <row r="18">
      <c r="C18" s="91"/>
      <c r="D18" s="91"/>
    </row>
    <row r="19">
      <c r="C19" s="91"/>
      <c r="D19" s="91"/>
    </row>
    <row r="20">
      <c r="C20" s="91"/>
      <c r="D20" s="91"/>
    </row>
  </sheetData>
  <mergeCells count="1">
    <mergeCell ref="A3:F3"/>
  </mergeCells>
  <drawing r:id="rId1"/>
</worksheet>
</file>