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a\Documents\"/>
    </mc:Choice>
  </mc:AlternateContent>
  <xr:revisionPtr revIDLastSave="0" documentId="8_{9DF16A14-99CD-7A40-9E5E-19B71B013330}" xr6:coauthVersionLast="45" xr6:coauthVersionMax="45" xr10:uidLastSave="{00000000-0000-0000-0000-000000000000}"/>
  <bookViews>
    <workbookView xWindow="0" yWindow="0" windowWidth="15345" windowHeight="445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" l="1"/>
  <c r="I28" i="1"/>
  <c r="K16" i="1"/>
  <c r="K15" i="1"/>
  <c r="K13" i="1"/>
  <c r="K9" i="1"/>
  <c r="K8" i="1"/>
  <c r="L26" i="1"/>
  <c r="J26" i="1"/>
  <c r="H26" i="1"/>
  <c r="G26" i="1"/>
  <c r="D26" i="1"/>
  <c r="K29" i="1"/>
  <c r="K18" i="1"/>
  <c r="K14" i="1"/>
  <c r="L19" i="1"/>
  <c r="J19" i="1"/>
  <c r="H19" i="1"/>
  <c r="G19" i="1"/>
</calcChain>
</file>

<file path=xl/sharedStrings.xml><?xml version="1.0" encoding="utf-8"?>
<sst xmlns="http://schemas.openxmlformats.org/spreadsheetml/2006/main" count="44" uniqueCount="44">
  <si>
    <t>Costo variable producto turístico (Receptivo o Actividad turística)</t>
  </si>
  <si>
    <t xml:space="preserve">Unidad de medida: </t>
  </si>
  <si>
    <t>Servicio:</t>
  </si>
  <si>
    <t>Duración:</t>
  </si>
  <si>
    <t>Descripción</t>
  </si>
  <si>
    <t>Unidad de medida</t>
  </si>
  <si>
    <t>Cantidad</t>
  </si>
  <si>
    <t>Valor unitario</t>
  </si>
  <si>
    <t>Valor total</t>
  </si>
  <si>
    <t>Caminata</t>
  </si>
  <si>
    <t>Hora</t>
  </si>
  <si>
    <t>Seguro turístico</t>
  </si>
  <si>
    <t>Sub. Total costos varios</t>
  </si>
  <si>
    <t>Mano de obra variable (trabajo turno, labor contratada, día)</t>
  </si>
  <si>
    <t>Total costo variable</t>
  </si>
  <si>
    <t>Total costo variable unitario – Dividido por la cantidad de pax</t>
  </si>
  <si>
    <t>Precio de venta unitario – Punto de Equilibrio</t>
  </si>
  <si>
    <t>Margen de contribución – utilidad – en pesos</t>
  </si>
  <si>
    <t xml:space="preserve">Margen de contribución % </t>
  </si>
  <si>
    <t>Costo total unitario (Utilidad 25%)</t>
  </si>
  <si>
    <t>Suplemento</t>
  </si>
  <si>
    <t># Pax</t>
  </si>
  <si>
    <t>20 PAX - más</t>
  </si>
  <si>
    <t>16 - 20 PAX</t>
  </si>
  <si>
    <t>15 - 10 PAX</t>
  </si>
  <si>
    <t>09 - 05 PAX</t>
  </si>
  <si>
    <t>04 - 02 PAX</t>
  </si>
  <si>
    <t>PVP</t>
  </si>
  <si>
    <t>Alojamiento multiple 3*</t>
  </si>
  <si>
    <t xml:space="preserve">Tiquetes </t>
  </si>
  <si>
    <t>Transfer IN/OUT</t>
  </si>
  <si>
    <t>Asistencia Medica</t>
  </si>
  <si>
    <t>TOTAL</t>
  </si>
  <si>
    <t>Total costo variable trimestral</t>
  </si>
  <si>
    <t>Numero de pax  trimestral</t>
  </si>
  <si>
    <t>Valor unidad variable</t>
  </si>
  <si>
    <t>Total</t>
  </si>
  <si>
    <t>08 Horas</t>
  </si>
  <si>
    <t>CAMINATA ECOLOGICA TIERRA ADENTRO</t>
  </si>
  <si>
    <t>Unidad: Magenta</t>
  </si>
  <si>
    <t xml:space="preserve">Alimentación </t>
  </si>
  <si>
    <t>SUDADO incluye bebida</t>
  </si>
  <si>
    <t>Otros materiales</t>
  </si>
  <si>
    <t>Servicio global (Transporte) Transcañas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</si>
</sst>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_-* #,##0.00\ [$€]_-;\-* #,##0.00\ [$€]_-;_-* &quot;-&quot;??\ [$€]_-;_-@_-"/>
    <numFmt numFmtId="166" formatCode="[$$-240A]\ #,##0;\-[$$-240A]\ #,##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71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9" xfId="0" applyFont="1" applyBorder="1" applyAlignment="1">
      <alignment vertical="center" wrapText="1"/>
    </xf>
    <xf numFmtId="9" fontId="1" fillId="3" borderId="11" xfId="0" applyNumberFormat="1" applyFont="1" applyFill="1" applyBorder="1" applyAlignment="1">
      <alignment vertical="center" wrapText="1"/>
    </xf>
    <xf numFmtId="9" fontId="1" fillId="0" borderId="8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19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 vertical="center" wrapText="1"/>
    </xf>
    <xf numFmtId="166" fontId="1" fillId="2" borderId="15" xfId="1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166" fontId="1" fillId="2" borderId="10" xfId="1" applyNumberFormat="1" applyFont="1" applyFill="1" applyBorder="1" applyAlignment="1">
      <alignment horizontal="center" vertical="center" wrapText="1"/>
    </xf>
    <xf numFmtId="166" fontId="1" fillId="2" borderId="20" xfId="1" applyNumberFormat="1" applyFont="1" applyFill="1" applyBorder="1" applyAlignment="1">
      <alignment horizontal="center" vertical="center" wrapText="1"/>
    </xf>
    <xf numFmtId="164" fontId="1" fillId="2" borderId="21" xfId="0" applyNumberFormat="1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2" borderId="20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justify" vertical="center" wrapText="1"/>
    </xf>
    <xf numFmtId="0" fontId="1" fillId="2" borderId="14" xfId="0" applyFont="1" applyFill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9" fontId="1" fillId="0" borderId="9" xfId="0" applyNumberFormat="1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justify" vertical="center" wrapText="1"/>
    </xf>
    <xf numFmtId="9" fontId="1" fillId="0" borderId="9" xfId="0" applyNumberFormat="1" applyFont="1" applyBorder="1" applyAlignment="1">
      <alignment horizontal="right" vertical="center" wrapText="1"/>
    </xf>
    <xf numFmtId="9" fontId="1" fillId="0" borderId="11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164" fontId="1" fillId="3" borderId="9" xfId="0" applyNumberFormat="1" applyFont="1" applyFill="1" applyBorder="1" applyAlignment="1">
      <alignment horizontal="right" vertical="center" wrapText="1"/>
    </xf>
    <xf numFmtId="0" fontId="1" fillId="3" borderId="11" xfId="0" applyFont="1" applyFill="1" applyBorder="1" applyAlignment="1">
      <alignment horizontal="right" vertical="center" wrapText="1"/>
    </xf>
    <xf numFmtId="0" fontId="1" fillId="3" borderId="9" xfId="0" applyFont="1" applyFill="1" applyBorder="1" applyAlignment="1">
      <alignment horizontal="justify" vertical="center" wrapText="1"/>
    </xf>
    <xf numFmtId="0" fontId="1" fillId="3" borderId="10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167" fontId="1" fillId="0" borderId="9" xfId="0" applyNumberFormat="1" applyFont="1" applyBorder="1" applyAlignment="1">
      <alignment horizontal="right" vertical="center" wrapText="1"/>
    </xf>
    <xf numFmtId="164" fontId="1" fillId="0" borderId="11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justify" vertical="center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9"/>
  <sheetViews>
    <sheetView tabSelected="1" topLeftCell="H1" workbookViewId="0">
      <selection activeCell="E29" sqref="E29"/>
    </sheetView>
  </sheetViews>
  <sheetFormatPr defaultColWidth="10.76171875" defaultRowHeight="15" x14ac:dyDescent="0.2"/>
  <cols>
    <col min="2" max="2" width="16.8125" customWidth="1"/>
    <col min="3" max="6" width="9.14453125" customWidth="1"/>
    <col min="7" max="7" width="11.43359375" customWidth="1"/>
    <col min="8" max="9" width="9.14453125" customWidth="1"/>
    <col min="10" max="10" width="13.046875" customWidth="1"/>
    <col min="11" max="11" width="13.1796875" bestFit="1" customWidth="1"/>
    <col min="12" max="12" width="14.796875" customWidth="1"/>
  </cols>
  <sheetData>
    <row r="2" spans="2:12" x14ac:dyDescent="0.2">
      <c r="B2" s="64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2:12" x14ac:dyDescent="0.2">
      <c r="B3" s="67" t="s">
        <v>1</v>
      </c>
      <c r="C3" s="67"/>
      <c r="D3" s="67"/>
      <c r="E3" s="67"/>
      <c r="F3" s="67"/>
      <c r="G3" s="67"/>
      <c r="H3" s="67"/>
      <c r="I3" s="67"/>
      <c r="J3" s="67"/>
      <c r="K3" s="68">
        <v>9</v>
      </c>
      <c r="L3" s="68"/>
    </row>
    <row r="4" spans="2:12" x14ac:dyDescent="0.2">
      <c r="B4" s="1" t="s">
        <v>2</v>
      </c>
      <c r="C4" s="69" t="s">
        <v>38</v>
      </c>
      <c r="D4" s="69"/>
      <c r="E4" s="69"/>
      <c r="F4" s="69"/>
      <c r="G4" s="69"/>
      <c r="H4" s="69"/>
      <c r="I4" s="69"/>
      <c r="J4" s="69"/>
      <c r="K4" s="1" t="s">
        <v>3</v>
      </c>
      <c r="L4" s="1" t="s">
        <v>37</v>
      </c>
    </row>
    <row r="5" spans="2:12" x14ac:dyDescent="0.2">
      <c r="B5" s="2" t="s">
        <v>4</v>
      </c>
      <c r="C5" s="70" t="s">
        <v>5</v>
      </c>
      <c r="D5" s="70"/>
      <c r="E5" s="70"/>
      <c r="F5" s="70" t="s">
        <v>6</v>
      </c>
      <c r="G5" s="70"/>
      <c r="H5" s="70"/>
      <c r="I5" s="70" t="s">
        <v>7</v>
      </c>
      <c r="J5" s="70"/>
      <c r="K5" s="70" t="s">
        <v>8</v>
      </c>
      <c r="L5" s="70"/>
    </row>
    <row r="6" spans="2:12" ht="15.75" thickBot="1" x14ac:dyDescent="0.25">
      <c r="B6" s="3" t="s">
        <v>40</v>
      </c>
      <c r="C6" s="56" t="s">
        <v>41</v>
      </c>
      <c r="D6" s="57"/>
      <c r="E6" s="58"/>
      <c r="F6" s="59">
        <v>9</v>
      </c>
      <c r="G6" s="60"/>
      <c r="H6" s="61"/>
      <c r="I6" s="62">
        <v>30000</v>
      </c>
      <c r="J6" s="63"/>
      <c r="K6" s="62">
        <v>270000</v>
      </c>
      <c r="L6" s="63"/>
    </row>
    <row r="7" spans="2:12" ht="15.75" thickBot="1" x14ac:dyDescent="0.25">
      <c r="B7" s="3" t="s">
        <v>9</v>
      </c>
      <c r="C7" s="4" t="s">
        <v>10</v>
      </c>
      <c r="D7" s="55">
        <v>1</v>
      </c>
      <c r="E7" s="13"/>
      <c r="F7" s="54">
        <v>9</v>
      </c>
      <c r="G7" s="55"/>
      <c r="H7" s="13"/>
      <c r="I7" s="12">
        <v>600</v>
      </c>
      <c r="J7" s="53"/>
      <c r="K7" s="12">
        <v>54000</v>
      </c>
      <c r="L7" s="53"/>
    </row>
    <row r="8" spans="2:12" ht="15.75" thickBot="1" x14ac:dyDescent="0.25">
      <c r="B8" s="3" t="s">
        <v>11</v>
      </c>
      <c r="C8" s="33" t="s">
        <v>39</v>
      </c>
      <c r="D8" s="42"/>
      <c r="E8" s="34"/>
      <c r="F8" s="54">
        <v>9</v>
      </c>
      <c r="G8" s="55"/>
      <c r="H8" s="13"/>
      <c r="I8" s="12">
        <v>4000</v>
      </c>
      <c r="J8" s="53"/>
      <c r="K8" s="12">
        <f>F8*I8</f>
        <v>36000</v>
      </c>
      <c r="L8" s="53"/>
    </row>
    <row r="9" spans="2:12" ht="15.75" thickBot="1" x14ac:dyDescent="0.25">
      <c r="B9" s="49" t="s">
        <v>12</v>
      </c>
      <c r="C9" s="50"/>
      <c r="D9" s="50"/>
      <c r="E9" s="50"/>
      <c r="F9" s="50"/>
      <c r="G9" s="50"/>
      <c r="H9" s="50"/>
      <c r="I9" s="50"/>
      <c r="J9" s="51"/>
      <c r="K9" s="47">
        <f>K6+K7+K8</f>
        <v>360000</v>
      </c>
      <c r="L9" s="48"/>
    </row>
    <row r="10" spans="2:12" ht="15.75" thickBot="1" x14ac:dyDescent="0.25">
      <c r="B10" s="33" t="s">
        <v>42</v>
      </c>
      <c r="C10" s="42"/>
      <c r="D10" s="42"/>
      <c r="E10" s="42"/>
      <c r="F10" s="42"/>
      <c r="G10" s="42"/>
      <c r="H10" s="42"/>
      <c r="I10" s="42"/>
      <c r="J10" s="34"/>
      <c r="K10" s="12">
        <v>4230000</v>
      </c>
      <c r="L10" s="53"/>
    </row>
    <row r="11" spans="2:12" ht="15.75" thickBot="1" x14ac:dyDescent="0.25">
      <c r="B11" s="33" t="s">
        <v>13</v>
      </c>
      <c r="C11" s="42"/>
      <c r="D11" s="42"/>
      <c r="E11" s="42"/>
      <c r="F11" s="42"/>
      <c r="G11" s="42"/>
      <c r="H11" s="42"/>
      <c r="I11" s="42"/>
      <c r="J11" s="34"/>
      <c r="K11" s="12">
        <v>948748</v>
      </c>
      <c r="L11" s="53"/>
    </row>
    <row r="12" spans="2:12" ht="15.75" thickBot="1" x14ac:dyDescent="0.25">
      <c r="B12" s="33" t="s">
        <v>43</v>
      </c>
      <c r="C12" s="42"/>
      <c r="D12" s="42"/>
      <c r="E12" s="42"/>
      <c r="F12" s="42"/>
      <c r="G12" s="42"/>
      <c r="H12" s="42"/>
      <c r="I12" s="42"/>
      <c r="J12" s="34"/>
      <c r="K12" s="12">
        <v>135000</v>
      </c>
      <c r="L12" s="53"/>
    </row>
    <row r="13" spans="2:12" ht="15.75" thickBot="1" x14ac:dyDescent="0.25">
      <c r="B13" s="49" t="s">
        <v>14</v>
      </c>
      <c r="C13" s="50"/>
      <c r="D13" s="50"/>
      <c r="E13" s="50"/>
      <c r="F13" s="50"/>
      <c r="G13" s="50"/>
      <c r="H13" s="50"/>
      <c r="I13" s="50"/>
      <c r="J13" s="51"/>
      <c r="K13" s="47">
        <f>SUM(K9:K12)</f>
        <v>5673748</v>
      </c>
      <c r="L13" s="48"/>
    </row>
    <row r="14" spans="2:12" ht="15.75" thickBot="1" x14ac:dyDescent="0.25">
      <c r="B14" s="33" t="s">
        <v>15</v>
      </c>
      <c r="C14" s="42"/>
      <c r="D14" s="42"/>
      <c r="E14" s="42"/>
      <c r="F14" s="42"/>
      <c r="G14" s="42"/>
      <c r="H14" s="42"/>
      <c r="I14" s="42"/>
      <c r="J14" s="34"/>
      <c r="K14" s="52">
        <f>K13/9</f>
        <v>630416.4444444445</v>
      </c>
      <c r="L14" s="13"/>
    </row>
    <row r="15" spans="2:12" ht="15.75" thickBot="1" x14ac:dyDescent="0.25">
      <c r="B15" s="33" t="s">
        <v>16</v>
      </c>
      <c r="C15" s="42"/>
      <c r="D15" s="42"/>
      <c r="E15" s="42"/>
      <c r="F15" s="42"/>
      <c r="G15" s="42"/>
      <c r="H15" s="42"/>
      <c r="I15" s="42"/>
      <c r="J15" s="34"/>
      <c r="K15" s="12">
        <f>K14/75%</f>
        <v>840555.25925925933</v>
      </c>
      <c r="L15" s="13"/>
    </row>
    <row r="16" spans="2:12" ht="15.75" thickBot="1" x14ac:dyDescent="0.25">
      <c r="B16" s="33" t="s">
        <v>17</v>
      </c>
      <c r="C16" s="42"/>
      <c r="D16" s="42"/>
      <c r="E16" s="42"/>
      <c r="F16" s="42"/>
      <c r="G16" s="42"/>
      <c r="H16" s="42"/>
      <c r="I16" s="42"/>
      <c r="J16" s="34"/>
      <c r="K16" s="12">
        <f>K14-K15</f>
        <v>-210138.81481481483</v>
      </c>
      <c r="L16" s="13"/>
    </row>
    <row r="17" spans="2:12" ht="15.75" thickBot="1" x14ac:dyDescent="0.25">
      <c r="B17" s="33" t="s">
        <v>18</v>
      </c>
      <c r="C17" s="42"/>
      <c r="D17" s="42"/>
      <c r="E17" s="42"/>
      <c r="F17" s="42"/>
      <c r="G17" s="42"/>
      <c r="H17" s="42"/>
      <c r="I17" s="42"/>
      <c r="J17" s="34"/>
      <c r="K17" s="43">
        <v>0.9</v>
      </c>
      <c r="L17" s="44"/>
    </row>
    <row r="18" spans="2:12" ht="15.75" thickBot="1" x14ac:dyDescent="0.25">
      <c r="B18" s="45" t="s">
        <v>19</v>
      </c>
      <c r="C18" s="46"/>
      <c r="D18" s="46"/>
      <c r="E18" s="46"/>
      <c r="F18" s="46"/>
      <c r="G18" s="46"/>
      <c r="H18" s="46"/>
      <c r="I18" s="46"/>
      <c r="J18" s="5">
        <v>0.75</v>
      </c>
      <c r="K18" s="47">
        <f>K15/J18</f>
        <v>1120740.3456790124</v>
      </c>
      <c r="L18" s="48"/>
    </row>
    <row r="19" spans="2:12" ht="15.75" thickBot="1" x14ac:dyDescent="0.25">
      <c r="B19" s="33" t="s">
        <v>20</v>
      </c>
      <c r="C19" s="34"/>
      <c r="D19" s="35">
        <v>0</v>
      </c>
      <c r="E19" s="36"/>
      <c r="F19" s="37"/>
      <c r="G19" s="6">
        <f>100%-15%</f>
        <v>0.85</v>
      </c>
      <c r="H19" s="35">
        <f>100%-25%</f>
        <v>0.75</v>
      </c>
      <c r="I19" s="37"/>
      <c r="J19" s="35">
        <f>100%-50%</f>
        <v>0.5</v>
      </c>
      <c r="K19" s="37"/>
      <c r="L19" s="6">
        <f>100%-65%</f>
        <v>0.35</v>
      </c>
    </row>
    <row r="20" spans="2:12" ht="15.75" thickBot="1" x14ac:dyDescent="0.25">
      <c r="B20" s="33" t="s">
        <v>21</v>
      </c>
      <c r="C20" s="34"/>
      <c r="D20" s="38" t="s">
        <v>22</v>
      </c>
      <c r="E20" s="39"/>
      <c r="F20" s="40"/>
      <c r="G20" s="7" t="s">
        <v>23</v>
      </c>
      <c r="H20" s="41" t="s">
        <v>24</v>
      </c>
      <c r="I20" s="40"/>
      <c r="J20" s="38" t="s">
        <v>25</v>
      </c>
      <c r="K20" s="40"/>
      <c r="L20" s="7" t="s">
        <v>26</v>
      </c>
    </row>
    <row r="21" spans="2:12" ht="15.75" thickBot="1" x14ac:dyDescent="0.25">
      <c r="B21" s="31" t="s">
        <v>27</v>
      </c>
      <c r="C21" s="32"/>
      <c r="D21" s="22">
        <v>931876</v>
      </c>
      <c r="E21" s="20"/>
      <c r="F21" s="20"/>
      <c r="G21" s="8">
        <v>1096325</v>
      </c>
      <c r="H21" s="20">
        <v>1242501</v>
      </c>
      <c r="I21" s="21"/>
      <c r="J21" s="22">
        <v>1863752</v>
      </c>
      <c r="K21" s="20"/>
      <c r="L21" s="8">
        <v>2662503</v>
      </c>
    </row>
    <row r="22" spans="2:12" ht="15.75" thickBot="1" x14ac:dyDescent="0.25">
      <c r="B22" s="16" t="s">
        <v>28</v>
      </c>
      <c r="C22" s="17"/>
      <c r="D22" s="18">
        <v>100000</v>
      </c>
      <c r="E22" s="19"/>
      <c r="F22" s="19"/>
      <c r="G22" s="8">
        <v>100000</v>
      </c>
      <c r="H22" s="20">
        <v>100000</v>
      </c>
      <c r="I22" s="21"/>
      <c r="J22" s="22">
        <v>100000</v>
      </c>
      <c r="K22" s="20"/>
      <c r="L22" s="8">
        <v>100000</v>
      </c>
    </row>
    <row r="23" spans="2:12" ht="15.75" thickBot="1" x14ac:dyDescent="0.25">
      <c r="B23" s="16" t="s">
        <v>29</v>
      </c>
      <c r="C23" s="17"/>
      <c r="D23" s="18">
        <v>0</v>
      </c>
      <c r="E23" s="25"/>
      <c r="F23" s="26"/>
      <c r="G23" s="8">
        <v>0</v>
      </c>
      <c r="H23" s="27">
        <v>0</v>
      </c>
      <c r="I23" s="28"/>
      <c r="J23" s="29">
        <v>0</v>
      </c>
      <c r="K23" s="30"/>
      <c r="L23" s="8">
        <v>0</v>
      </c>
    </row>
    <row r="24" spans="2:12" ht="15.75" thickBot="1" x14ac:dyDescent="0.25">
      <c r="B24" s="16" t="s">
        <v>30</v>
      </c>
      <c r="C24" s="17"/>
      <c r="D24" s="18">
        <v>0</v>
      </c>
      <c r="E24" s="19"/>
      <c r="F24" s="19"/>
      <c r="G24" s="8">
        <v>0</v>
      </c>
      <c r="H24" s="20">
        <v>0</v>
      </c>
      <c r="I24" s="21"/>
      <c r="J24" s="22">
        <v>0</v>
      </c>
      <c r="K24" s="20"/>
      <c r="L24" s="8">
        <v>0</v>
      </c>
    </row>
    <row r="25" spans="2:12" ht="15.75" thickBot="1" x14ac:dyDescent="0.25">
      <c r="B25" s="16" t="s">
        <v>31</v>
      </c>
      <c r="C25" s="17"/>
      <c r="D25" s="18"/>
      <c r="E25" s="19"/>
      <c r="F25" s="19"/>
      <c r="G25" s="8"/>
      <c r="H25" s="20"/>
      <c r="I25" s="21"/>
      <c r="J25" s="22"/>
      <c r="K25" s="20"/>
      <c r="L25" s="8"/>
    </row>
    <row r="26" spans="2:12" x14ac:dyDescent="0.2">
      <c r="B26" s="23" t="s">
        <v>32</v>
      </c>
      <c r="C26" s="24"/>
      <c r="D26" s="18">
        <f>D21+D22</f>
        <v>1031876</v>
      </c>
      <c r="E26" s="19"/>
      <c r="F26" s="19"/>
      <c r="G26" s="8">
        <f>G21+G22</f>
        <v>1196325</v>
      </c>
      <c r="H26" s="20">
        <f>H21+H22</f>
        <v>1342501</v>
      </c>
      <c r="I26" s="21"/>
      <c r="J26" s="22">
        <f>J21+J22</f>
        <v>1963752</v>
      </c>
      <c r="K26" s="20"/>
      <c r="L26" s="9">
        <f>L21+L22</f>
        <v>2762503</v>
      </c>
    </row>
    <row r="27" spans="2:12" ht="15.75" thickBot="1" x14ac:dyDescent="0.25">
      <c r="B27" s="11" t="s">
        <v>33</v>
      </c>
      <c r="C27" s="11"/>
      <c r="D27" s="11"/>
      <c r="E27" s="11" t="s">
        <v>34</v>
      </c>
      <c r="F27" s="11"/>
      <c r="G27" s="11"/>
      <c r="H27" s="11"/>
      <c r="I27" s="11" t="s">
        <v>35</v>
      </c>
      <c r="J27" s="11"/>
      <c r="K27" s="11" t="s">
        <v>36</v>
      </c>
      <c r="L27" s="11"/>
    </row>
    <row r="28" spans="2:12" ht="15.75" thickBot="1" x14ac:dyDescent="0.25">
      <c r="B28" s="11"/>
      <c r="C28" s="11"/>
      <c r="D28" s="11"/>
      <c r="E28" s="11">
        <v>150</v>
      </c>
      <c r="F28" s="11"/>
      <c r="G28" s="11"/>
      <c r="H28" s="11"/>
      <c r="I28" s="12">
        <f>K18</f>
        <v>1120740.3456790124</v>
      </c>
      <c r="J28" s="13"/>
      <c r="K28" s="14">
        <f>I28*E28</f>
        <v>168111051.85185185</v>
      </c>
      <c r="L28" s="15"/>
    </row>
    <row r="29" spans="2:12" x14ac:dyDescent="0.2">
      <c r="K29" s="10">
        <f>K28/75%</f>
        <v>224148069.13580248</v>
      </c>
    </row>
  </sheetData>
  <mergeCells count="79">
    <mergeCell ref="B2:L2"/>
    <mergeCell ref="B3:J3"/>
    <mergeCell ref="K3:L3"/>
    <mergeCell ref="C4:J4"/>
    <mergeCell ref="C5:E5"/>
    <mergeCell ref="F5:H5"/>
    <mergeCell ref="I5:J5"/>
    <mergeCell ref="K5:L5"/>
    <mergeCell ref="C6:E6"/>
    <mergeCell ref="F6:H6"/>
    <mergeCell ref="I6:J6"/>
    <mergeCell ref="K6:L6"/>
    <mergeCell ref="D7:E7"/>
    <mergeCell ref="F7:H7"/>
    <mergeCell ref="I7:J7"/>
    <mergeCell ref="K7:L7"/>
    <mergeCell ref="C8:E8"/>
    <mergeCell ref="F8:H8"/>
    <mergeCell ref="I8:J8"/>
    <mergeCell ref="K8:L8"/>
    <mergeCell ref="B9:J9"/>
    <mergeCell ref="K9:L9"/>
    <mergeCell ref="B10:J10"/>
    <mergeCell ref="K10:L10"/>
    <mergeCell ref="B11:J11"/>
    <mergeCell ref="K11:L11"/>
    <mergeCell ref="B12:J12"/>
    <mergeCell ref="K12:L12"/>
    <mergeCell ref="B13:J13"/>
    <mergeCell ref="K13:L13"/>
    <mergeCell ref="B14:J14"/>
    <mergeCell ref="K14:L14"/>
    <mergeCell ref="B15:J15"/>
    <mergeCell ref="K15:L15"/>
    <mergeCell ref="B16:J16"/>
    <mergeCell ref="K16:L16"/>
    <mergeCell ref="B17:J17"/>
    <mergeCell ref="K17:L17"/>
    <mergeCell ref="B18:I18"/>
    <mergeCell ref="K18:L18"/>
    <mergeCell ref="B19:C19"/>
    <mergeCell ref="D19:F19"/>
    <mergeCell ref="H19:I19"/>
    <mergeCell ref="J19:K19"/>
    <mergeCell ref="B20:C20"/>
    <mergeCell ref="D20:F20"/>
    <mergeCell ref="H20:I20"/>
    <mergeCell ref="J20:K20"/>
    <mergeCell ref="B21:C21"/>
    <mergeCell ref="D21:F21"/>
    <mergeCell ref="H21:I21"/>
    <mergeCell ref="J21:K21"/>
    <mergeCell ref="B22:C22"/>
    <mergeCell ref="D22:F22"/>
    <mergeCell ref="H22:I22"/>
    <mergeCell ref="J22:K22"/>
    <mergeCell ref="B23:C23"/>
    <mergeCell ref="D23:F23"/>
    <mergeCell ref="H23:I23"/>
    <mergeCell ref="J23:K23"/>
    <mergeCell ref="B24:C24"/>
    <mergeCell ref="D24:F24"/>
    <mergeCell ref="H24:I24"/>
    <mergeCell ref="J24:K24"/>
    <mergeCell ref="B25:C25"/>
    <mergeCell ref="D25:F25"/>
    <mergeCell ref="H25:I25"/>
    <mergeCell ref="J25:K25"/>
    <mergeCell ref="B26:C26"/>
    <mergeCell ref="D26:F26"/>
    <mergeCell ref="H26:I26"/>
    <mergeCell ref="J26:K26"/>
    <mergeCell ref="B27:D28"/>
    <mergeCell ref="E27:H27"/>
    <mergeCell ref="I27:J27"/>
    <mergeCell ref="K27:L27"/>
    <mergeCell ref="E28:H28"/>
    <mergeCell ref="I28:J28"/>
    <mergeCell ref="K28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Laura</cp:lastModifiedBy>
  <dcterms:created xsi:type="dcterms:W3CDTF">2023-08-25T20:36:28Z</dcterms:created>
  <dcterms:modified xsi:type="dcterms:W3CDTF">2023-09-04T22:47:21Z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2023-08-25T20:53:38Z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e4014a8b-4acc-40bc-807b-91830f3a1a37</vt:lpwstr>
  </property>
  <property fmtid="{D5CDD505-2E9C-101B-9397-08002B2CF9AE}" pid="8" name="MSIP_Label_1299739c-ad3d-4908-806e-4d91151a6e13_ContentBits">
    <vt:lpwstr>0</vt:lpwstr>
  </property>
</Properties>
</file>