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OneDrive\Documents\DA\analyst leaugue\"/>
    </mc:Choice>
  </mc:AlternateContent>
  <xr:revisionPtr revIDLastSave="0" documentId="13_ncr:1_{012E82DB-9A38-456C-98F4-9AD7A6A6BC3D}" xr6:coauthVersionLast="47" xr6:coauthVersionMax="47" xr10:uidLastSave="{00000000-0000-0000-0000-000000000000}"/>
  <bookViews>
    <workbookView xWindow="-108" yWindow="-108" windowWidth="23256" windowHeight="13176" activeTab="1" xr2:uid="{A97C78FA-D196-4E3F-9D03-7540BEEC9BE9}"/>
  </bookViews>
  <sheets>
    <sheet name="Sheet1" sheetId="1" r:id="rId1"/>
    <sheet name="dataset copy" sheetId="2" r:id="rId2"/>
    <sheet name="pivot table" sheetId="3" r:id="rId3"/>
    <sheet name="dashboard" sheetId="4" r:id="rId4"/>
    <sheet name="Sheet2" sheetId="5" r:id="rId5"/>
  </sheets>
  <definedNames>
    <definedName name="_xlchart.v1.0" hidden="1">'pivot table'!$I$56:$I$70</definedName>
    <definedName name="_xlchart.v1.1" hidden="1">'pivot table'!$J$55</definedName>
    <definedName name="_xlchart.v1.2" hidden="1">'pivot table'!$J$56:$J$70</definedName>
    <definedName name="_xlchart.v5.3" hidden="1">'pivot table'!$A$11</definedName>
    <definedName name="_xlchart.v5.4" hidden="1">'pivot table'!$A$12:$A$46</definedName>
    <definedName name="_xlchart.v5.5" hidden="1">'pivot table'!$B$11</definedName>
    <definedName name="_xlchart.v5.6" hidden="1">'pivot table'!$B$12:$B$46</definedName>
  </definedNames>
  <calcPr calcId="191029"/>
  <pivotCaches>
    <pivotCache cacheId="0" r:id="rId6"/>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6" i="1" l="1"/>
  <c r="X7" i="1"/>
  <c r="I30" i="3"/>
  <c r="AD11" i="2"/>
  <c r="AD10" i="2"/>
  <c r="A38" i="2"/>
  <c r="F9" i="3"/>
  <c r="F5" i="3"/>
  <c r="F6" i="3"/>
  <c r="F7" i="3"/>
  <c r="F8" i="3"/>
  <c r="AC8" i="2"/>
  <c r="V40" i="2"/>
  <c r="AC6" i="2"/>
  <c r="AB25" i="2"/>
  <c r="AB24" i="2"/>
  <c r="AB23" i="2"/>
  <c r="AB22" i="2"/>
  <c r="AB21" i="2"/>
  <c r="AB20" i="2"/>
  <c r="AB19" i="2"/>
  <c r="AB18" i="2"/>
  <c r="AB17" i="2"/>
  <c r="AB16" i="2"/>
  <c r="AB15" i="2"/>
  <c r="AB14" i="2"/>
  <c r="AB13" i="2"/>
  <c r="AB12" i="2"/>
  <c r="AB11" i="2"/>
  <c r="AB10" i="2"/>
  <c r="AB9" i="2"/>
  <c r="AB8" i="2"/>
  <c r="AB7" i="2"/>
  <c r="AB6" i="2"/>
  <c r="C51" i="3"/>
  <c r="AD2" i="2"/>
  <c r="W2" i="2"/>
  <c r="C37" i="2"/>
  <c r="D37" i="2"/>
  <c r="E37" i="2"/>
  <c r="F37" i="2"/>
  <c r="G37" i="2"/>
  <c r="H37" i="2"/>
  <c r="I37" i="2"/>
  <c r="J37" i="2"/>
  <c r="K37" i="2"/>
  <c r="L37" i="2"/>
  <c r="M37" i="2"/>
  <c r="N37" i="2"/>
  <c r="O37" i="2"/>
  <c r="P37" i="2"/>
  <c r="Q37" i="2"/>
  <c r="R37" i="2"/>
  <c r="S37" i="2"/>
  <c r="T37" i="2"/>
  <c r="U37" i="2"/>
  <c r="V37" i="2"/>
  <c r="B2" i="1"/>
  <c r="B4" i="1"/>
  <c r="B15" i="1"/>
  <c r="B16" i="1"/>
  <c r="B26" i="1"/>
  <c r="B26" i="2"/>
  <c r="B16" i="2"/>
  <c r="B15" i="2"/>
  <c r="B4" i="2"/>
  <c r="B2" i="2"/>
  <c r="B37" i="2"/>
</calcChain>
</file>

<file path=xl/sharedStrings.xml><?xml version="1.0" encoding="utf-8"?>
<sst xmlns="http://schemas.openxmlformats.org/spreadsheetml/2006/main" count="374" uniqueCount="86">
  <si>
    <t>State/UT</t>
  </si>
  <si>
    <t>Andhra Pradesh</t>
  </si>
  <si>
    <t>Arunachal pradesh</t>
  </si>
  <si>
    <t>Assam</t>
  </si>
  <si>
    <t>Bihar</t>
  </si>
  <si>
    <t>Goa</t>
  </si>
  <si>
    <t>Gujarat</t>
  </si>
  <si>
    <t>Chhattisgarh</t>
  </si>
  <si>
    <t>Haryana</t>
  </si>
  <si>
    <t>Himachal Pradesh</t>
  </si>
  <si>
    <t>Jammu &amp; Kashmir</t>
  </si>
  <si>
    <t>Jharkhand</t>
  </si>
  <si>
    <t xml:space="preserve">Karnataka </t>
  </si>
  <si>
    <t>Kerala</t>
  </si>
  <si>
    <t>Madhya Pradesh</t>
  </si>
  <si>
    <t>Maharashtra</t>
  </si>
  <si>
    <t>Manipur</t>
  </si>
  <si>
    <t>Meghalaya</t>
  </si>
  <si>
    <t>Mizoram</t>
  </si>
  <si>
    <t>Nagaland</t>
  </si>
  <si>
    <t>Punjab</t>
  </si>
  <si>
    <t>Odisha</t>
  </si>
  <si>
    <t>Rajasthan</t>
  </si>
  <si>
    <t>Sikkim</t>
  </si>
  <si>
    <t>Tamil Nadu</t>
  </si>
  <si>
    <t>Telengana</t>
  </si>
  <si>
    <t>Tripura</t>
  </si>
  <si>
    <t>Uttar Pradesh</t>
  </si>
  <si>
    <t>Uttarakhand</t>
  </si>
  <si>
    <t>West Bengal</t>
  </si>
  <si>
    <t>Andaman &amp; Nicobar Islands</t>
  </si>
  <si>
    <t>Chandigarh</t>
  </si>
  <si>
    <t>Delhi</t>
  </si>
  <si>
    <t>Lakshwadeep</t>
  </si>
  <si>
    <t>Puducherry</t>
  </si>
  <si>
    <t>Murder with Rape/Gang Rape</t>
  </si>
  <si>
    <t>Trafficking</t>
  </si>
  <si>
    <t>Dowry Deaths</t>
  </si>
  <si>
    <t xml:space="preserve">Abetment to Suicide of Women </t>
  </si>
  <si>
    <t>Miscarriage</t>
  </si>
  <si>
    <t>Acid Attack</t>
  </si>
  <si>
    <t>Attempt to Acid Attack</t>
  </si>
  <si>
    <t>Cruelty by Husband/relatives</t>
  </si>
  <si>
    <t>Kidnapping/Abduction</t>
  </si>
  <si>
    <t xml:space="preserve">Selling of Minor Girls </t>
  </si>
  <si>
    <t>Buying of Minor Girls</t>
  </si>
  <si>
    <t>Rape</t>
  </si>
  <si>
    <t>Attempt to Commit Rape</t>
  </si>
  <si>
    <t>Assault to Outrage her Modesty</t>
  </si>
  <si>
    <t>Insult to the Modesty of Women</t>
  </si>
  <si>
    <t>Assault due to Dowry</t>
  </si>
  <si>
    <t>Domestic violence</t>
  </si>
  <si>
    <t>Cyber Crimes committed against women</t>
  </si>
  <si>
    <t>Sexual Violence towards girl child</t>
  </si>
  <si>
    <t>Indecent Representation of Women</t>
  </si>
  <si>
    <t>Total Crime against Women (IPC &amp;SLL)</t>
  </si>
  <si>
    <t>D&amp;N Haveli, Daman &amp; Diu</t>
  </si>
  <si>
    <t>total number of  State</t>
  </si>
  <si>
    <t>Total crime against women (get a better name)</t>
  </si>
  <si>
    <t>total crime</t>
  </si>
  <si>
    <t>The most area common to woman abuse</t>
  </si>
  <si>
    <t>Crimes against women</t>
  </si>
  <si>
    <t>count of crime</t>
  </si>
  <si>
    <t xml:space="preserve">what abuse against women or girl child needs to be curtailed </t>
  </si>
  <si>
    <t>the total number of women in india</t>
  </si>
  <si>
    <t>697 million women</t>
  </si>
  <si>
    <t xml:space="preserve"> % of  women and girl child being abused?</t>
  </si>
  <si>
    <t>(</t>
  </si>
  <si>
    <t>correlation between rape and indecent dressing</t>
  </si>
  <si>
    <t>correlation</t>
  </si>
  <si>
    <t>Sum of Sexual Violence towards girl child</t>
  </si>
  <si>
    <t>States</t>
  </si>
  <si>
    <t>sexual violence towards girl chid</t>
  </si>
  <si>
    <t>Modesty of women</t>
  </si>
  <si>
    <t>easily duped (use map)</t>
  </si>
  <si>
    <t>women</t>
  </si>
  <si>
    <t>girls</t>
  </si>
  <si>
    <t>between girl child and women who is more abused</t>
  </si>
  <si>
    <t>btw women and girls</t>
  </si>
  <si>
    <t>count of abuse</t>
  </si>
  <si>
    <t xml:space="preserve">	What is the percentage of death of abused girl child and women?</t>
  </si>
  <si>
    <t>Column1</t>
  </si>
  <si>
    <t>Grand Total</t>
  </si>
  <si>
    <t>Sum of Assault to Outrage her Modesty</t>
  </si>
  <si>
    <t>states</t>
  </si>
  <si>
    <t xml:space="preserve">Crimes against Women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</si>
</sst>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 x14ac:knownFonts="1">
    <font>
      <sz val="11"/>
      <color theme="1"/>
      <name val="Calibri"/>
      <family val="2"/>
      <scheme val="minor"/>
    </font>
    <font>
      <b/>
      <sz val="11"/>
      <color theme="1"/>
      <name val="Calibri"/>
      <family val="2"/>
      <scheme val="minor"/>
    </font>
    <font>
      <b/>
      <sz val="11"/>
      <color theme="0"/>
      <name val="Calibri"/>
      <family val="2"/>
      <scheme val="minor"/>
    </font>
    <font>
      <b/>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8" tint="0.79998168889431442"/>
        <bgColor theme="8" tint="0.79998168889431442"/>
      </patternFill>
    </fill>
    <fill>
      <patternFill patternType="solid">
        <fgColor theme="4"/>
        <bgColor theme="4"/>
      </patternFill>
    </fill>
  </fills>
  <borders count="15">
    <border>
      <left/>
      <right/>
      <top/>
      <bottom/>
      <diagonal/>
    </border>
    <border>
      <left style="thin">
        <color indexed="64"/>
      </left>
      <right style="thin">
        <color indexed="64"/>
      </right>
      <top/>
      <bottom/>
      <diagonal/>
    </border>
    <border>
      <left/>
      <right style="thin">
        <color indexed="64"/>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indexed="64"/>
      </right>
      <top style="thin">
        <color theme="8" tint="0.39997558519241921"/>
      </top>
      <bottom style="thin">
        <color theme="8" tint="0.39997558519241921"/>
      </bottom>
      <diagonal/>
    </border>
    <border>
      <left style="thin">
        <color indexed="64"/>
      </left>
      <right style="thin">
        <color indexed="64"/>
      </right>
      <top style="thin">
        <color theme="8" tint="0.39997558519241921"/>
      </top>
      <bottom style="thin">
        <color theme="8"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8" tint="0.39997558519241921"/>
      </top>
      <bottom style="thin">
        <color theme="8" tint="0.39997558519241921"/>
      </bottom>
      <diagonal/>
    </border>
    <border>
      <left/>
      <right/>
      <top/>
      <bottom style="thin">
        <color theme="8" tint="0.39997558519241921"/>
      </bottom>
      <diagonal/>
    </border>
    <border>
      <left/>
      <right/>
      <top style="thin">
        <color theme="8" tint="0.39997558519241921"/>
      </top>
      <bottom/>
      <diagonal/>
    </border>
    <border>
      <left/>
      <right style="thin">
        <color theme="4" tint="0.39997558519241921"/>
      </right>
      <top style="thin">
        <color theme="8" tint="0.39997558519241921"/>
      </top>
      <bottom style="thin">
        <color theme="8" tint="0.39997558519241921"/>
      </bottom>
      <diagonal/>
    </border>
  </borders>
  <cellStyleXfs count="1">
    <xf numFmtId="0" fontId="0" fillId="0" borderId="0"/>
  </cellStyleXfs>
  <cellXfs count="49">
    <xf numFmtId="0" fontId="0" fillId="0" borderId="0" xfId="0"/>
    <xf numFmtId="0" fontId="1" fillId="2" borderId="0" xfId="0" applyFont="1" applyFill="1"/>
    <xf numFmtId="0" fontId="0" fillId="2" borderId="0" xfId="0" applyFill="1"/>
    <xf numFmtId="0" fontId="1" fillId="2" borderId="1" xfId="0" applyFont="1" applyFill="1" applyBorder="1"/>
    <xf numFmtId="0" fontId="1" fillId="2" borderId="2" xfId="0" applyFont="1" applyFill="1" applyBorder="1"/>
    <xf numFmtId="0" fontId="0" fillId="3" borderId="4" xfId="0" applyFont="1" applyFill="1" applyBorder="1"/>
    <xf numFmtId="0" fontId="0" fillId="0" borderId="4" xfId="0" applyFont="1" applyBorder="1"/>
    <xf numFmtId="0" fontId="0" fillId="4" borderId="5" xfId="0" applyFont="1" applyFill="1" applyBorder="1"/>
    <xf numFmtId="0" fontId="0" fillId="4" borderId="6" xfId="0" applyFont="1" applyFill="1" applyBorder="1"/>
    <xf numFmtId="0" fontId="0" fillId="0" borderId="5" xfId="0" applyFont="1" applyBorder="1"/>
    <xf numFmtId="0" fontId="0" fillId="0" borderId="6" xfId="0" applyFont="1" applyBorder="1"/>
    <xf numFmtId="0" fontId="0" fillId="0" borderId="0" xfId="0" applyNumberFormat="1"/>
    <xf numFmtId="0" fontId="1" fillId="3" borderId="9" xfId="0" applyFont="1" applyFill="1" applyBorder="1"/>
    <xf numFmtId="0" fontId="0" fillId="0" borderId="0" xfId="0" applyAlignment="1">
      <alignment horizontal="left"/>
    </xf>
    <xf numFmtId="0" fontId="1" fillId="2" borderId="6" xfId="0" applyFont="1" applyFill="1" applyBorder="1"/>
    <xf numFmtId="0" fontId="3" fillId="2" borderId="0" xfId="0" applyFont="1" applyFill="1"/>
    <xf numFmtId="0" fontId="3" fillId="2" borderId="2" xfId="0" applyFont="1" applyFill="1" applyBorder="1"/>
    <xf numFmtId="0" fontId="3" fillId="2" borderId="1" xfId="0" applyFont="1" applyFill="1" applyBorder="1"/>
    <xf numFmtId="0" fontId="3" fillId="2" borderId="6" xfId="0" applyFont="1" applyFill="1" applyBorder="1"/>
    <xf numFmtId="0" fontId="3" fillId="2" borderId="5" xfId="0" applyFont="1" applyFill="1" applyBorder="1"/>
    <xf numFmtId="0" fontId="0" fillId="0" borderId="0" xfId="0" applyAlignment="1"/>
    <xf numFmtId="0" fontId="3" fillId="2" borderId="8" xfId="0" applyFont="1" applyFill="1" applyBorder="1"/>
    <xf numFmtId="0" fontId="0" fillId="0" borderId="6" xfId="0" applyBorder="1"/>
    <xf numFmtId="0" fontId="1" fillId="2" borderId="8" xfId="0" applyFont="1" applyFill="1" applyBorder="1"/>
    <xf numFmtId="0" fontId="3" fillId="2" borderId="3" xfId="0" applyFont="1" applyFill="1" applyBorder="1"/>
    <xf numFmtId="0" fontId="3" fillId="2" borderId="11" xfId="0" applyFont="1" applyFill="1" applyBorder="1"/>
    <xf numFmtId="0" fontId="2" fillId="5" borderId="9" xfId="0" applyFont="1" applyFill="1" applyBorder="1"/>
    <xf numFmtId="0" fontId="3" fillId="2" borderId="12" xfId="0" applyFont="1" applyFill="1" applyBorder="1"/>
    <xf numFmtId="0" fontId="0" fillId="0" borderId="13" xfId="0" applyFont="1" applyBorder="1"/>
    <xf numFmtId="10" fontId="0" fillId="0" borderId="0" xfId="0" applyNumberFormat="1"/>
    <xf numFmtId="0" fontId="2" fillId="3" borderId="3" xfId="0" applyFont="1" applyFill="1" applyBorder="1"/>
    <xf numFmtId="0" fontId="2" fillId="3" borderId="10" xfId="0" applyFont="1" applyFill="1" applyBorder="1"/>
    <xf numFmtId="0" fontId="0" fillId="3" borderId="3" xfId="0" applyFont="1" applyFill="1" applyBorder="1" applyAlignment="1">
      <alignment horizontal="left"/>
    </xf>
    <xf numFmtId="0" fontId="0" fillId="3" borderId="10" xfId="0" applyNumberFormat="1" applyFont="1" applyFill="1" applyBorder="1"/>
    <xf numFmtId="0" fontId="0" fillId="0" borderId="3" xfId="0" applyFont="1" applyBorder="1" applyAlignment="1">
      <alignment horizontal="left"/>
    </xf>
    <xf numFmtId="0" fontId="0" fillId="0" borderId="10" xfId="0" applyNumberFormat="1" applyFont="1" applyBorder="1"/>
    <xf numFmtId="0" fontId="3" fillId="2" borderId="14" xfId="0" applyFont="1" applyFill="1" applyBorder="1"/>
    <xf numFmtId="0" fontId="0" fillId="4" borderId="14" xfId="0" applyFont="1" applyFill="1" applyBorder="1"/>
    <xf numFmtId="0" fontId="0" fillId="0" borderId="14" xfId="0" applyFont="1" applyBorder="1"/>
    <xf numFmtId="0" fontId="0" fillId="3" borderId="14" xfId="0" applyFont="1" applyFill="1" applyBorder="1"/>
    <xf numFmtId="0" fontId="3" fillId="2" borderId="7" xfId="0" applyFont="1" applyFill="1" applyBorder="1"/>
    <xf numFmtId="164" fontId="0" fillId="0" borderId="0" xfId="0" applyNumberFormat="1"/>
    <xf numFmtId="0" fontId="0" fillId="0" borderId="0" xfId="0" pivotButton="1"/>
    <xf numFmtId="0" fontId="3" fillId="2" borderId="4" xfId="0" applyFont="1" applyFill="1" applyBorder="1"/>
    <xf numFmtId="165" fontId="0" fillId="0" borderId="0" xfId="0" applyNumberFormat="1"/>
    <xf numFmtId="0" fontId="0" fillId="3" borderId="5" xfId="0" applyFont="1" applyFill="1" applyBorder="1"/>
    <xf numFmtId="0" fontId="0" fillId="0" borderId="0" xfId="0" applyAlignment="1">
      <alignment horizontal="center"/>
    </xf>
    <xf numFmtId="10" fontId="0" fillId="0" borderId="0" xfId="0" applyNumberFormat="1" applyAlignment="1">
      <alignment horizontal="center"/>
    </xf>
    <xf numFmtId="0" fontId="0" fillId="0" borderId="0" xfId="0" applyAlignment="1">
      <alignment horizontal="center" vertical="center"/>
    </xf>
  </cellXfs>
  <cellStyles count="1">
    <cellStyle name="Normal" xfId="0" builtinId="0"/>
  </cellStyles>
  <dxfs count="27">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right/>
        <top style="thin">
          <color theme="8" tint="0.39997558519241921"/>
        </top>
        <bottom style="thin">
          <color theme="8" tint="0.39997558519241921"/>
        </bottom>
        <vertical/>
        <horizontal/>
      </border>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dxf>
    <dxf>
      <border outline="0">
        <bottom style="thin">
          <color theme="8" tint="0.39997558519241921"/>
        </bottom>
      </border>
    </dxf>
    <dxf>
      <font>
        <b/>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border diagonalUp="0" diagonalDown="0">
        <left/>
        <right/>
        <top style="thin">
          <color theme="8" tint="0.39997558519241921"/>
        </top>
        <bottom style="thin">
          <color theme="8" tint="0.39997558519241921"/>
        </bottom>
        <vertical/>
        <horizontal/>
      </border>
    </dxf>
    <dxf>
      <border outline="0">
        <left style="thin">
          <color theme="4" tint="0.39997558519241921"/>
        </left>
        <right style="thin">
          <color theme="4" tint="0.39997558519241921"/>
        </righ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right/>
        <top style="thin">
          <color theme="8" tint="0.39997558519241921"/>
        </top>
        <bottom style="thin">
          <color theme="8" tint="0.39997558519241921"/>
        </bottom>
        <vertical/>
        <horizontal/>
      </border>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dxf>
    <dxf>
      <border outline="0">
        <bottom style="thin">
          <color theme="8" tint="0.39997558519241921"/>
        </bottom>
      </border>
    </dxf>
    <dxf>
      <font>
        <b/>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right/>
        <top style="thin">
          <color theme="8" tint="0.39997558519241921"/>
        </top>
        <bottom style="thin">
          <color theme="8"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border diagonalUp="0" diagonalDown="0">
        <left/>
        <right/>
        <top style="thin">
          <color theme="8" tint="0.39997558519241921"/>
        </top>
        <bottom style="thin">
          <color theme="8" tint="0.39997558519241921"/>
        </bottom>
        <vertical/>
        <horizontal/>
      </border>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ont>
        <b val="0"/>
        <i val="0"/>
        <strike val="0"/>
        <condense val="0"/>
        <extend val="0"/>
        <outline val="0"/>
        <shadow val="0"/>
        <u val="none"/>
        <vertAlign val="baseline"/>
        <sz val="11"/>
        <color theme="1"/>
        <name val="Calibri"/>
        <family val="2"/>
        <scheme val="minor"/>
      </font>
      <fill>
        <patternFill patternType="solid">
          <fgColor theme="8" tint="0.79998168889431442"/>
          <bgColor theme="8" tint="0.79998168889431442"/>
        </patternFill>
      </fill>
    </dxf>
    <dxf>
      <border outline="0">
        <bottom style="thin">
          <color theme="8" tint="0.39997558519241921"/>
        </bottom>
      </border>
    </dxf>
    <dxf>
      <font>
        <b/>
        <i val="0"/>
        <strike val="0"/>
        <condense val="0"/>
        <extend val="0"/>
        <outline val="0"/>
        <shadow val="0"/>
        <u val="none"/>
        <vertAlign val="baseline"/>
        <sz val="11"/>
        <color auto="1"/>
        <name val="Calibri"/>
        <family val="2"/>
        <scheme val="minor"/>
      </font>
      <fill>
        <patternFill patternType="solid">
          <fgColor indexed="64"/>
          <bgColor theme="4" tint="0.79998168889431442"/>
        </patternFill>
      </fill>
    </dxf>
    <dxf>
      <font>
        <b/>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dxf>
  </dxfs>
  <tableStyles count="0" defaultTableStyle="TableStyleMedium2" defaultPivotStyle="PivotStyleLight16"/>
  <colors>
    <mruColors>
      <color rgb="FFFDB4B4"/>
      <color rgb="FF440000"/>
      <color rgb="FFFFF0F0"/>
      <color rgb="FFFFE4E4"/>
      <color rgb="FFFFD8D8"/>
      <color rgb="FFFFCCCC"/>
      <color rgb="FFF99C9C"/>
      <color rgb="FFF58484"/>
      <color rgb="FFF16C6C"/>
      <color rgb="FF9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table'!$F$4</c:f>
              <c:strCache>
                <c:ptCount val="1"/>
                <c:pt idx="0">
                  <c:v>count of crime</c:v>
                </c:pt>
              </c:strCache>
            </c:strRef>
          </c:tx>
          <c:spPr>
            <a:solidFill>
              <a:srgbClr val="FF8989">
                <a:alpha val="57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table'!$E$5:$E$9</c:f>
              <c:strCache>
                <c:ptCount val="5"/>
                <c:pt idx="0">
                  <c:v>Rape</c:v>
                </c:pt>
                <c:pt idx="1">
                  <c:v>Sexual Violence towards girl child</c:v>
                </c:pt>
                <c:pt idx="2">
                  <c:v>Assault to Outrage her Modesty</c:v>
                </c:pt>
                <c:pt idx="3">
                  <c:v>Kidnapping/Abduction</c:v>
                </c:pt>
                <c:pt idx="4">
                  <c:v>Cruelty by Husband/relatives</c:v>
                </c:pt>
              </c:strCache>
            </c:strRef>
          </c:cat>
          <c:val>
            <c:numRef>
              <c:f>'pivot table'!$F$5:$F$9</c:f>
              <c:numCache>
                <c:formatCode>General</c:formatCode>
                <c:ptCount val="5"/>
                <c:pt idx="0">
                  <c:v>31518</c:v>
                </c:pt>
                <c:pt idx="1">
                  <c:v>62093</c:v>
                </c:pt>
                <c:pt idx="2">
                  <c:v>83343</c:v>
                </c:pt>
                <c:pt idx="3">
                  <c:v>85306</c:v>
                </c:pt>
                <c:pt idx="4">
                  <c:v>140021</c:v>
                </c:pt>
              </c:numCache>
            </c:numRef>
          </c:val>
          <c:extLst>
            <c:ext xmlns:c16="http://schemas.microsoft.com/office/drawing/2014/chart" uri="{C3380CC4-5D6E-409C-BE32-E72D297353CC}">
              <c16:uniqueId val="{00000000-921B-487E-8633-73F2DA7B2DDF}"/>
            </c:ext>
          </c:extLst>
        </c:ser>
        <c:dLbls>
          <c:dLblPos val="inEnd"/>
          <c:showLegendKey val="0"/>
          <c:showVal val="1"/>
          <c:showCatName val="0"/>
          <c:showSerName val="0"/>
          <c:showPercent val="0"/>
          <c:showBubbleSize val="0"/>
        </c:dLbls>
        <c:gapWidth val="36"/>
        <c:overlap val="-4"/>
        <c:axId val="432369392"/>
        <c:axId val="432368560"/>
      </c:barChart>
      <c:catAx>
        <c:axId val="43236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432368560"/>
        <c:crosses val="autoZero"/>
        <c:auto val="1"/>
        <c:lblAlgn val="ctr"/>
        <c:lblOffset val="100"/>
        <c:noMultiLvlLbl val="0"/>
      </c:catAx>
      <c:valAx>
        <c:axId val="432368560"/>
        <c:scaling>
          <c:orientation val="minMax"/>
        </c:scaling>
        <c:delete val="1"/>
        <c:axPos val="b"/>
        <c:numFmt formatCode="General" sourceLinked="1"/>
        <c:majorTickMark val="none"/>
        <c:minorTickMark val="none"/>
        <c:tickLblPos val="nextTo"/>
        <c:crossAx val="4323693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02537182852143"/>
          <c:y val="0.19031694746033095"/>
          <c:w val="0.81364129483814529"/>
          <c:h val="0.7245357049437614"/>
        </c:manualLayout>
      </c:layout>
      <c:scatterChart>
        <c:scatterStyle val="lineMarker"/>
        <c:varyColors val="0"/>
        <c:ser>
          <c:idx val="0"/>
          <c:order val="0"/>
          <c:tx>
            <c:strRef>
              <c:f>'pivot table'!$B$50</c:f>
              <c:strCache>
                <c:ptCount val="1"/>
                <c:pt idx="0">
                  <c:v>Indecent Representation of Women</c:v>
                </c:pt>
              </c:strCache>
            </c:strRef>
          </c:tx>
          <c:spPr>
            <a:ln w="19050" cap="rnd">
              <a:noFill/>
              <a:round/>
            </a:ln>
            <a:effectLst/>
          </c:spPr>
          <c:marker>
            <c:symbol val="circle"/>
            <c:size val="5"/>
            <c:spPr>
              <a:solidFill>
                <a:srgbClr val="FF8989"/>
              </a:solidFill>
              <a:ln w="9525">
                <a:noFill/>
              </a:ln>
              <a:effectLst/>
            </c:spPr>
          </c:marker>
          <c:xVal>
            <c:numRef>
              <c:f>'pivot table'!$A$51:$A$85</c:f>
              <c:numCache>
                <c:formatCode>General</c:formatCode>
                <c:ptCount val="35"/>
                <c:pt idx="0">
                  <c:v>621</c:v>
                </c:pt>
                <c:pt idx="1">
                  <c:v>74</c:v>
                </c:pt>
                <c:pt idx="2">
                  <c:v>1113</c:v>
                </c:pt>
                <c:pt idx="3">
                  <c:v>881</c:v>
                </c:pt>
                <c:pt idx="4">
                  <c:v>1246</c:v>
                </c:pt>
                <c:pt idx="5">
                  <c:v>73</c:v>
                </c:pt>
                <c:pt idx="6">
                  <c:v>610</c:v>
                </c:pt>
                <c:pt idx="7">
                  <c:v>1790</c:v>
                </c:pt>
                <c:pt idx="8">
                  <c:v>360</c:v>
                </c:pt>
                <c:pt idx="9">
                  <c:v>287</c:v>
                </c:pt>
                <c:pt idx="10">
                  <c:v>1300</c:v>
                </c:pt>
                <c:pt idx="11">
                  <c:v>595</c:v>
                </c:pt>
                <c:pt idx="12">
                  <c:v>814</c:v>
                </c:pt>
                <c:pt idx="13">
                  <c:v>3029</c:v>
                </c:pt>
                <c:pt idx="14">
                  <c:v>2904</c:v>
                </c:pt>
                <c:pt idx="15">
                  <c:v>42</c:v>
                </c:pt>
                <c:pt idx="16">
                  <c:v>75</c:v>
                </c:pt>
                <c:pt idx="17">
                  <c:v>14</c:v>
                </c:pt>
                <c:pt idx="18">
                  <c:v>7</c:v>
                </c:pt>
                <c:pt idx="19">
                  <c:v>1464</c:v>
                </c:pt>
                <c:pt idx="20">
                  <c:v>517</c:v>
                </c:pt>
                <c:pt idx="21">
                  <c:v>5400</c:v>
                </c:pt>
                <c:pt idx="22">
                  <c:v>13</c:v>
                </c:pt>
                <c:pt idx="23">
                  <c:v>421</c:v>
                </c:pt>
                <c:pt idx="24">
                  <c:v>814</c:v>
                </c:pt>
                <c:pt idx="25">
                  <c:v>62</c:v>
                </c:pt>
                <c:pt idx="26">
                  <c:v>3690</c:v>
                </c:pt>
                <c:pt idx="27">
                  <c:v>867</c:v>
                </c:pt>
                <c:pt idx="28">
                  <c:v>1111</c:v>
                </c:pt>
                <c:pt idx="29">
                  <c:v>12</c:v>
                </c:pt>
                <c:pt idx="30">
                  <c:v>78</c:v>
                </c:pt>
                <c:pt idx="31">
                  <c:v>9</c:v>
                </c:pt>
                <c:pt idx="32">
                  <c:v>1212</c:v>
                </c:pt>
                <c:pt idx="33">
                  <c:v>4</c:v>
                </c:pt>
                <c:pt idx="34">
                  <c:v>9</c:v>
                </c:pt>
              </c:numCache>
            </c:numRef>
          </c:xVal>
          <c:yVal>
            <c:numRef>
              <c:f>'pivot table'!$B$51:$B$85</c:f>
              <c:numCache>
                <c:formatCode>General</c:formatCode>
                <c:ptCount val="35"/>
                <c:pt idx="0">
                  <c:v>1</c:v>
                </c:pt>
                <c:pt idx="1">
                  <c:v>0</c:v>
                </c:pt>
                <c:pt idx="2">
                  <c:v>0</c:v>
                </c:pt>
                <c:pt idx="3">
                  <c:v>10</c:v>
                </c:pt>
                <c:pt idx="4">
                  <c:v>0</c:v>
                </c:pt>
                <c:pt idx="5">
                  <c:v>0</c:v>
                </c:pt>
                <c:pt idx="6">
                  <c:v>0</c:v>
                </c:pt>
                <c:pt idx="7">
                  <c:v>0</c:v>
                </c:pt>
                <c:pt idx="8">
                  <c:v>0</c:v>
                </c:pt>
                <c:pt idx="9">
                  <c:v>0</c:v>
                </c:pt>
                <c:pt idx="10">
                  <c:v>8</c:v>
                </c:pt>
                <c:pt idx="11">
                  <c:v>2</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3</c:v>
                </c:pt>
                <c:pt idx="27">
                  <c:v>0</c:v>
                </c:pt>
                <c:pt idx="28">
                  <c:v>3</c:v>
                </c:pt>
                <c:pt idx="29">
                  <c:v>0</c:v>
                </c:pt>
                <c:pt idx="30">
                  <c:v>0</c:v>
                </c:pt>
                <c:pt idx="31">
                  <c:v>0</c:v>
                </c:pt>
                <c:pt idx="32">
                  <c:v>0</c:v>
                </c:pt>
                <c:pt idx="33">
                  <c:v>0</c:v>
                </c:pt>
                <c:pt idx="34">
                  <c:v>0</c:v>
                </c:pt>
              </c:numCache>
            </c:numRef>
          </c:yVal>
          <c:smooth val="0"/>
          <c:extLst>
            <c:ext xmlns:c16="http://schemas.microsoft.com/office/drawing/2014/chart" uri="{C3380CC4-5D6E-409C-BE32-E72D297353CC}">
              <c16:uniqueId val="{00000000-9177-4884-9617-3DD0FC6D75C4}"/>
            </c:ext>
          </c:extLst>
        </c:ser>
        <c:dLbls>
          <c:showLegendKey val="0"/>
          <c:showVal val="0"/>
          <c:showCatName val="0"/>
          <c:showSerName val="0"/>
          <c:showPercent val="0"/>
          <c:showBubbleSize val="0"/>
        </c:dLbls>
        <c:axId val="1096695616"/>
        <c:axId val="1096692704"/>
      </c:scatterChart>
      <c:valAx>
        <c:axId val="109669561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96692704"/>
        <c:crosses val="autoZero"/>
        <c:crossBetween val="midCat"/>
      </c:valAx>
      <c:valAx>
        <c:axId val="1096692704"/>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096695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Top 15 states with high cyber crime against women</cx:v>
        </cx:txData>
      </cx:tx>
      <cx:txPr>
        <a:bodyPr spcFirstLastPara="1" vertOverflow="ellipsis" horzOverflow="overflow" wrap="square" lIns="0" tIns="0" rIns="0" bIns="0" anchor="ctr" anchorCtr="1"/>
        <a:lstStyle/>
        <a:p>
          <a:pPr algn="ctr" rtl="0">
            <a:defRPr/>
          </a:pPr>
          <a:r>
            <a:rPr lang="en-US" sz="2000" b="0" i="0" u="none" strike="noStrike" baseline="0">
              <a:solidFill>
                <a:schemeClr val="tx1"/>
              </a:solidFill>
              <a:latin typeface="Calibri" panose="020F0502020204030204"/>
            </a:rPr>
            <a:t>Top 15 states with high cyber crime against women</a:t>
          </a:r>
        </a:p>
      </cx:txPr>
    </cx:title>
    <cx:plotArea>
      <cx:plotAreaRegion>
        <cx:series layoutId="treemap" uniqueId="{2E51E735-ABA9-40AA-9B4E-128601D7B459}">
          <cx:tx>
            <cx:txData>
              <cx:f>_xlchart.v1.1</cx:f>
              <cx:v>Cyber Crimes committed against women</cx:v>
            </cx:txData>
          </cx:tx>
          <cx:dataPt idx="0">
            <cx:spPr>
              <a:solidFill>
                <a:srgbClr val="440000"/>
              </a:solidFill>
              <a:ln>
                <a:noFill/>
              </a:ln>
            </cx:spPr>
          </cx:dataPt>
          <cx:dataPt idx="1">
            <cx:spPr>
              <a:solidFill>
                <a:srgbClr val="630000"/>
              </a:solidFill>
              <a:ln>
                <a:noFill/>
              </a:ln>
            </cx:spPr>
          </cx:dataPt>
          <cx:dataPt idx="2">
            <cx:spPr>
              <a:solidFill>
                <a:srgbClr val="820000"/>
              </a:solidFill>
              <a:ln>
                <a:noFill/>
              </a:ln>
            </cx:spPr>
          </cx:dataPt>
          <cx:dataPt idx="3">
            <cx:spPr>
              <a:solidFill>
                <a:srgbClr val="A10000"/>
              </a:solidFill>
              <a:ln>
                <a:noFill/>
              </a:ln>
            </cx:spPr>
          </cx:dataPt>
          <cx:dataPt idx="4">
            <cx:spPr>
              <a:solidFill>
                <a:srgbClr val="B81C1C"/>
              </a:solidFill>
              <a:ln>
                <a:noFill/>
              </a:ln>
            </cx:spPr>
          </cx:dataPt>
          <cx:dataPt idx="5">
            <cx:spPr>
              <a:solidFill>
                <a:srgbClr val="CF3838"/>
              </a:solidFill>
              <a:ln>
                <a:noFill/>
              </a:ln>
            </cx:spPr>
          </cx:dataPt>
          <cx:dataPt idx="6">
            <cx:spPr>
              <a:solidFill>
                <a:srgbClr val="E65454"/>
              </a:solidFill>
              <a:ln>
                <a:noFill/>
              </a:ln>
            </cx:spPr>
          </cx:dataPt>
          <cx:dataPt idx="7">
            <cx:spPr>
              <a:solidFill>
                <a:srgbClr val="F16C6C"/>
              </a:solidFill>
              <a:ln>
                <a:noFill/>
              </a:ln>
            </cx:spPr>
          </cx:dataPt>
          <cx:dataPt idx="8">
            <cx:spPr>
              <a:solidFill>
                <a:srgbClr val="F58484"/>
              </a:solidFill>
              <a:ln>
                <a:noFill/>
              </a:ln>
            </cx:spPr>
          </cx:dataPt>
          <cx:dataPt idx="9">
            <cx:spPr>
              <a:solidFill>
                <a:srgbClr val="FFCCCC"/>
              </a:solidFill>
              <a:ln>
                <a:noFill/>
              </a:ln>
            </cx:spPr>
          </cx:dataPt>
          <cx:dataPt idx="10">
            <cx:spPr>
              <a:solidFill>
                <a:srgbClr val="F99C9C"/>
              </a:solidFill>
              <a:ln>
                <a:noFill/>
              </a:ln>
            </cx:spPr>
          </cx:dataPt>
          <cx:dataPt idx="11">
            <cx:spPr>
              <a:solidFill>
                <a:srgbClr val="FDB4B4"/>
              </a:solidFill>
              <a:ln>
                <a:noFill/>
              </a:ln>
            </cx:spPr>
          </cx:dataPt>
          <cx:dataPt idx="12">
            <cx:spPr>
              <a:solidFill>
                <a:srgbClr val="FFD8D8"/>
              </a:solidFill>
              <a:ln>
                <a:noFill/>
              </a:ln>
            </cx:spPr>
          </cx:dataPt>
          <cx:dataPt idx="13">
            <cx:spPr>
              <a:solidFill>
                <a:srgbClr val="FFE4E4"/>
              </a:solidFill>
              <a:ln>
                <a:noFill/>
              </a:ln>
            </cx:spPr>
          </cx:dataPt>
          <cx:dataPt idx="14">
            <cx:spPr>
              <a:solidFill>
                <a:srgbClr val="FFF0F0"/>
              </a:solidFill>
              <a:ln>
                <a:noFill/>
              </a:ln>
            </cx:spPr>
          </cx:dataPt>
          <cx:dataLabels pos="inEnd">
            <cx:spPr>
              <a:noFill/>
            </cx:spPr>
            <cx:txPr>
              <a:bodyPr spcFirstLastPara="1" vertOverflow="ellipsis" horzOverflow="overflow" wrap="square" lIns="0" tIns="0" rIns="0" bIns="0" anchor="ctr" anchorCtr="1"/>
              <a:lstStyle/>
              <a:p>
                <a:pPr algn="ctr" rtl="0">
                  <a:defRPr sz="1000">
                    <a:solidFill>
                      <a:schemeClr val="tx1"/>
                    </a:solidFill>
                  </a:defRPr>
                </a:pPr>
                <a:endParaRPr lang="en-US" sz="1000" b="0" i="0" u="none" strike="noStrike" baseline="0">
                  <a:solidFill>
                    <a:schemeClr val="tx1"/>
                  </a:solidFill>
                  <a:latin typeface="Calibri" panose="020F0502020204030204"/>
                </a:endParaRPr>
              </a:p>
            </cx:txPr>
            <cx:visibility seriesName="0" categoryName="1" value="0"/>
          </cx:dataLabels>
          <cx:dataId val="0"/>
          <cx:layoutPr>
            <cx:parentLabelLayout val="overlapping"/>
          </cx:layoutPr>
        </cx:series>
      </cx:plotAreaRegion>
    </cx:plotArea>
    <cx:legend pos="b" align="ctr" overlay="0">
      <cx:txPr>
        <a:bodyPr spcFirstLastPara="1" vertOverflow="ellipsis" horzOverflow="overflow" wrap="square" lIns="0" tIns="0" rIns="0" bIns="0" anchor="ctr" anchorCtr="1"/>
        <a:lstStyle/>
        <a:p>
          <a:pPr algn="ctr" rtl="0">
            <a:defRPr sz="1050">
              <a:solidFill>
                <a:schemeClr val="tx1"/>
              </a:solidFill>
            </a:defRPr>
          </a:pPr>
          <a:endParaRPr lang="en-US" sz="1050" b="0" i="0" u="none" strike="noStrike" baseline="0">
            <a:solidFill>
              <a:schemeClr val="tx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plotArea>
      <cx:plotAreaRegion>
        <cx:plotSurface>
          <cx:spPr>
            <a:noFill/>
            <a:ln>
              <a:noFill/>
            </a:ln>
          </cx:spPr>
        </cx:plotSurface>
        <cx:series layoutId="regionMap" uniqueId="{00D921AA-EC78-4619-9911-6586FB497F43}">
          <cx:tx>
            <cx:txData>
              <cx:f>_xlchart.v5.5</cx:f>
              <cx:v>Crimes against Women </cx:v>
            </cx:txData>
          </cx:tx>
          <cx:dataId val="0"/>
          <cx:layoutPr>
            <cx:regionLabelLayout val="bestFitOnly"/>
            <cx:geography viewedRegionType="dataOnly" cultureLanguage="en-US" cultureRegion="US" attribution="Powered by Bing">
              <cx:geoCache provider="{E9337A44-BEBE-4D9F-B70C-5C5E7DAFC167}">
                <cx:binary>1H1Zc9y4ku5fcfjhPg3V2AGeO30jmlUlSvK+dLvdL4xqWybBnQTB7ddPlmV7VOiy5YPRRFzpxWGV
gEpm4ssNH8D//DD/60N5ve8fzVVZm399mH99nA1D+69ffjEfsutqb84q/aFvTPNpOPvQVL80nz7p
D9e/fOz3k67TXwjC7JcP2b4frufH/+8/Ybb0unnafNgPuqlf2et+eX1tbDmYH3x28qNH+4+Vrrfa
DL3+MOBfHz/b17q1/eNH1/Wgh+Xt0l7/+vjojx4/+sWd6h9f+6gEyQb7EcYSdiYpE1RQFN78PH5U
NnX65eOQnikZKsmx/PbxzVc/31cw/Cfk+SzN/uPH/toYeJ7P/94aeCQ8/P7540cfGlsPB52loL5f
H1/WH/X+8SNtms3NB5vmIPkl/CU86i/H2v7HL+DhnT+5ZRBXU3d99A97/D4MsGpe9vuP1ya7R6uI
s5BQLjBGNz/4yCoKnXEhKCeK3liFfv3qG6v8tFSnbeMMdyz0+8sHZaFne8Dl3mRDD2vovlCDwzPG
CVKUh6fsI8UZRiqkhH0BDf/61V9R81MynbbO0QM5tnl28cBs8zFb9v8L8KFnnCosOVcnzaPOiFKh
oBSfhM+z/c+K9T0LHY93jfSwAPR6n+/NkO3rr2v4HoKOOOOKUUIhttz8HLk3CUGHI0zAgjfmc+Dz
UxKdNs2toY5VXl89KOi8uzbDo+i6TvflPdrloHiGOZLyyCBKnoWSiJB9CTehY5CfFOa0SY4GO0Z5
Fz0oo7y9Lg8Wqe8z0sgz8GGCh1gdmUSGZwiFioX8S4yBj28nZiDK/k5RThvk1lDHHG/jB2WOJ/u+
3g/7Yv/oq27+564LQ76MESOMkZOhBSK/kCHm9HRm9k2kH0l02iy3hjpmefLbgzLLb/XHrP9fiPqY
n0HE51iFJ0sZQEwoDt4t/IIYJ2n+ebFO28cd7xjpt4cV9V981Ca7Rz9GoGTBFDEGKfOJkK/YGSMQ
e6AKPRny7xbntFG+jnOM8eL1g0JMpKFe+JHH+Ddrfn4GPkpx8FKnfJiCj1EoBAvJ1++8KVvuFOO0
Db4Mc0wQPSwTXOz75V4DOwnPcKhwyCCXutVwgdKRMkQYYl9KF3Fsg5+Q47QVvg107HDxsOyw/T/7
qv2/zx9d7MfrUv/Ho+2+2tePPv/y0Vbbr8r6nwd6cFhfQvzpGpKcqQN6sHLCyI1A+/rjXeKcNpMz
3DGW8+kDapT9Zsy+ukfrAEwgWihIi0+FkxCsQyQ0Z8LTadid0pw2zpdhjlF+e/OggsmT635f3mNk
xwAUyKgw/JwyBTg0hhQRDIubYOMElbvFOW2Lr+McYzx5+qCMETf3aQl+Bn18QkNyEhSSnSEOVbwg
5MZQThV/hyynzfB5kGOD+GHVI5/b3fsCOlwf789BUXSGKUFECHGj7H+U7wRxSsKvlnJs8ZMynbbJ
0WDHNr8/eVD42F6Xmb4/qxB1JhiU5kh8cUb4OPmSZxhzJiE1vjGak3zdKc1pe3wZ5lhi+7A81dv+
sPF4j96K0DPJOIJ9rvDICCGG3xNJhfrSYXGg8ROCnDbDt4GOId4+rAz47b7S5aPn+4/3mOxifIaw
gM1G5bgpBcFbInBV0BA+ai/+lBDfscOtsa4pHtbu7ybL9sOgTbrvs6/6uYfKA59B2Di0dk+2GBU5
QwxDdoucTOpnpTltlePRjl02bx9U1Hiji0LfZ7UhzzhsRVEAwqkUVwFKpCTQV/xiMCds3C3OaZN8
HecY483DCuGxzWEDfrhHfJAzEUIe+42Schw/JD7joUQUao5vxrrtun5CntPm+DbQsUf8sHYOr6CX
eM/JLoRyAWQVyGa/lNvHUQQaihzqP0rEl2yXfV0MN33Fn5LotE1uDXWscnXxoFzWha72wCAr758M
QfENl+hbPvWPnJdQQTDkWzf1ueO8/h3BTtvonzM4prp4WFsjL22d7//+uoT/5/EeSkXFCOxLkeNd
d8nPoGmiYEfkC0vC6TTeLcdpe3wd51jhZfSgAPPsOgW47Jf7rEjAT0FXEVP5lefgFiZESqEkOh1Y
fkqi0ya5NdSxyrOHVSVe7avKfmnHPwHWXaX7ewQK0Lpg44oDN+hbZL+9dcKBdSeh4fL1Y8eT/Zuy
nbbUyUkcm109rATtt97WN7GnvXceKyTOIYU2Pf9CZIWS5ZbFwgNPUlIJ2403P47F/luyn2DYnrbX
iSkca/32+kH5vc2hT6nvt+KECATlC7g+dbotJs6kQkAB518CkZO//ZxIp+1ze6xjmM3DyuBe2o8W
Dgv0/XJ/Hg/6MiokWBBoJX/+cXK38AziEZGwXfzt49ulzs+JdNowt8c6hnn5/kEhBog5tzaJn+sP
zd/A2b80QJD7aO7RVlCWghWIQgCP207usFOMofa5dcLitpG+igfSPPo3hDtttR9O5pjxt4fVbHum
16a/1z1kekYRnGyBVsE/DSYQCdFpothPCHLaON8GOoZ49teDwtPzPZCOYbXeH3SIOEMCK2j4n0zs
QiCHCSCDQxC6+XGa0T8j0GmL/PdIxyTPH1ba/XRfmGyCQ0jX7f1ZBYIPkUD6Dt1NAdhHZiSEQsjZ
mfksxf7jdIcUp01xNNixxtPt/9cAOU3DufHxN+2Bo7/4d0/oEaC6EI4UP1mVAq0VNv2FBELfDTic
HPrL6bnvS3PaHF+GHQn+v3wU7/vH9L4dYNwCnXv3+eTjrZN6P/708+PBcUxn6NFRsKOn/Aqgy4+/
PsYYei7fzlMepjjaBTvS7be/v4bjMr8+DiV0bzgEEUUJbCdzCqnbBIc2fn0sFDD/4FeQUsOnBB0+
qZt+yH59TKEDAT5QQFiCsxbs8yDT2MNHkIMLBL9UkkhoC4VAzvz6aC+bckmb+psevvz/UW2rl42u
B/PrY0hJ2pu/OogZEMwkk8DHRfD7D/vXcIgV/gj/R0j0KEw5y93AszKL1nVZ3mVEzDdnLW+OWv70
9EAzOZ4+l0GxTHMtd1nf9f3rSawofZvOa/PplppPzA9r+oT40G8+nj+s1kLZIhG7kHCzvmpxFaIo
oznHEWKoIhGj3ZCc//jLTuuKhBB1buvKCCTyKa3FbjZU0UghmvZRswgF4fzbmjnxMId5/mkLcKjH
88uwQ20eLmJnccueYTyx6s2EciSeLmqo5ziQq+ijaulaqGB/9IXfeyBw37cfqFWoHeXhC8cylPNV
k9nEbpixmd79+AsOZj71RIcvvrW6lF4nNFjKd1Nh5HQlFpqQTVsYkj3lRZaTZ9gWtth0pqsXGaGS
4e4c1dnYQyX4owfEh2V8SgBA720BWlmZgpuF72yajt1GERVLij+1Be2mIurSaawiu8jgaTOluNhZ
0jSqjoJUkQoSgh+J8D0dQ8PjtgRlulRjySdQgSJ8Q/vmk+STvuP5vjc5OI7bkzeA1EktA98ti5F/
omZpomS0+Qs/0R3fUKpcC0N7viuo1tcITsM/rQNd2I3X9MrxDU0w8bbLON+Vgxz/wFPHojlZpZ/n
OaQst1XTl1PetqTju6EJ1nWH5mDst6JtGukpvuMNyJxitZQ5eIOG2XyzCDGzqOsASls//TjugORL
UDemDeK6WaR4aeB8xvBHNQzBJ7/5HfQbhSyaZq7itcHVbklZ0EezLkx/h4IO85zAnnLAHzYFKy1Z
krgJ1FqdTz1ux105LVhvO52x0PNr6LGhKWsSNbWBjIfBkuGiFk2NdmuNy3nX6mGa/aCmHBx3zdgl
dK5U3JJifVv0S/aihmT57Y9t8T1dOUCeilnhCdKDmASz3pWml/Rpypame1dwVcx3qOo77kI5gM5U
2hZKtiruS7ZcBtWKXoQp7svoxw/xnemlC+hELwiUI2IrOzJHKJ/Ze7E27R3B5HvTO4i2o2ygIBQi
HkuwwFCm1Y7ZQLae0jt4tprWS7nkKmZmLMAGi5qDyKBFr55f4OC5CAPehTNoP8RVV1+2mNfTrs/l
Or30078DaEkWanAwizg0mf5DKmNezjrtljvkP8h5As/yYJdbwbwKx4nnNpVxVZoueS2rqrN/0G4N
0dUQZKF8BTkpFZd+z+KgWi49kDaBhRa3lA36YljpHEZZUU3ID8+SHD/NrJdODKSXcWHSll2aiowq
yi3r74rNh2V5Sl0OpJc0T1E1wXrqkqXtt3lKpXxZBesortIhqYrdnJKl/rOsFP3L1ulU36G57+U8
0kF5OaeJbNYJ/G6pyvYqC0wiIbMvQkjr1DDlbIjqIV/Hjc5EW50X85rKrWATbd6MaBDWT8HC8QZL
IgKpiiCJKxnYLdWTjJUs6R2LER/UeEK9wvEGfBxm3ZEujCla+2a34mQcdjxZ1/KiDalcXqSmaj61
AZuqC7aqmj+fKSX1MyKVyv9UBeH8DlG+45eE4zhUnfO2mTSLW5kYuhFreN3O89T5OW3huI2ypwIv
cy7jPminOB0wK6OUqvSjF9CE4zQs7oXK85TFaTur9xxC6XODgsrPZwvHZ3Q0rfMgkGHMS6hkNhar
ao2s7hdzxyr7DsqE4yeM7hZO5l7FwzIl5FKxvkd/zy0GxGUkQ01Ua9tWEVlFm35oq9UQT7M4/oNO
dQmLqBexUEllo7YjpooWywLPcCEc/7Gyteis6OXOdhzvxDKm21U0wdbP7I6TEEmI6ryb19jYdIjX
WuaR6Nv8Dh/0HUhwB/tALM6CGUJDnBNdbciA822yNMRvUXEH+lD1NArrZo0J1I0RyvC7OmV3Za3f
E91BMxZtzeYyXeNULsMzu9QIcoEuw7nfuuEOnLPcDi3tlzUOkiq8JONcbBOqWOxlVu6gmbYjb4cC
Zh8SwjYTlSYyFdaesjtoVjVZ1SjBrMFAsk1B7RiJQjI/P8odKOco6NGUmDXusC7PTVinm5Gz9fzH
mjlo4ES84A5e64Rn64qDKZ4Cfg1lZzGes6Fo63iYpPB8AgeydJRjnRfJFFMA7utwaPIdZk3hV45z
B7JDDanQtIopbhgXl0CxsNt8qT3dDXMgi4eqTNSa2zg1JXuiy0o+a+fST3TmIBYCdVIUmA5x1+QJ
3vScmI3M5iLz82bMAS1PUlMEK7R52lrPV8WQDk9tkpR+oGIOZKE/GozY5sN5b9PJvKETUuUL3iuR
+a2bwwnw25l1gfXYpSOZISW066Zo+fslXOo7Fv53HBpzQMvzoGBKJeOuKzMcUWNJ1IWh9RTdAS1t
c0aSXI2g+eB9TyC/q8M58TSrg9miXfsgMOKL6Ix0JOKj8BXdRStXiVUZHnfhBE1jcpjd+CvGQWuB
xjYpDcw+52G2saqwkRAk91P74cTU7RWTMa4aOJwAszNy3WlWnqc69exsHXbDb09ewJ2YSqcwebja
Ki5l2EPlJWa/3IA6WJ0HKpNyKcYdH5IpmvFIItwmg1+Iog5Wq6wldUOR3dXjWkdTpq9tvmJPrTs4
NWs/tE022V1VZCwSjL8PRkM8J3dwihLe0yULhp3sUL01s94buxrPyR2Ydiacc8iE7S4XYRaJXJeR
7Yn0nJ0cLxhJ8yDVQQiihxY/M7A98jKRaQnHJDw66IfdsdvLcbaM1AxmjlcMN7JGa60E3wZDoIzn
mnGgSro5rGybjvHCqrqPAtryuJ3I8MFLfuJgFeuE9M1cQWRNTHkV5gZvTZEvO7/ZHbDaPmlpunAb
DyH9C+fklWH0ld/ULlLNklfLEgyxzoLn4B7fL0R69gqJg9NQ60riWg5xPmVqazP+timSxs+gxMFp
XZigD5W1caAHvSlz+VSSDvktduLgFLZvp9bMKtjV5fxRL/gd4RXwfz1WOnFQqvSUBhCvlximNUO0
EpOJaDE09XO9xMHpmHKbFawfYiDfoj/ZAH4gMnrFfpkGcYBqu5KgMmlsXDX9um1m+Xem28RT7Q5I
E6U7Oerexnzpl01VtSB6cdfO68F2J4oD7EA0rAXTbVANMezKh8+USfGzMkjad15mPVzcd9uBkYEM
/dBrWI5ZkkW0mv6USvuZFDsYXVkT5klW2LjnI42wmt+XnXrpJ7eDUTaxedIU5g5y85bZ5Rln5pnf
1A5CmylJ0oGmww4lQbAJ8uSpXpFnfwA7CMW4beUakGAHNPMX1SLfq34p/VzLgQ5y25ZBBnl634BO
yqx+1aTNeVJlfp4cO+hk7bTQGRr4u2YdL/qJPGHcL4J+7qHe6ty3Cx9E00JtJ6r0qWrmuO4Tv23W
z03oW1Prcpgza0Hotvp9He0ml394rRDkQLIM875dCzAiy4q/+zl8pVbh56eQg0fbjcW8TGKIF5Pj
t+sykDi31Gz9BHcQSetkrnMdDrEJgEpA6uIiTMI//eZ2EFmU2nC4jTLYcQ3ZbYDEnoXUM7AhB5Ow
sLuuRBCSMy3miBsWbMNQjn7AOXCibwNHmVEOjI/BrhNv+maroIvtpxMHkVmadazLliG2CsgcEzVt
hDvx1m9yB5MT7HctS52YHc7ai6mEvf2O5oPnSnHiZW8tKoISJlclf0lt+0GzpffUihMugUq2oE6F
ZtdX9CWHuWc7+s0NDN1jU+JJS0pnDG1jQtFTq9L8qmOz8NIKsOKOZ88MG0vIZ2Gh8FVEK8p/L0Xm
lWBhl8E1h5ZNRQjIn+ky5BvEEtFsCWRA2su1AHHvWPh2qlgCezVDnLJ2H0zjO9h8+N1nKQJh8Hjq
kVLUCwp6sTbl284WOoIj79Irj4BbCI9n77NRQj96BsHn+aVt0NU8dn4IxaGD0LySiMmMmlgV9FkJ
hMOdgtsTPDXuINSmPXAj7TjEqC1fsaDc5H3mlaTg0MUnD+olpZWJCeFkM1W432CWf/IzpwPQBXYU
jKoGA2wG8T4185WW/I3X1C6xau6HpFAk6OMFl1NUNrI7r6vcj4YBJP3jldLwqQ5H4ArFsIW0buu1
eS6puYtjcFhu/0zEsXKCp22JKTI89XEDXJsyMrYPngQjWl77acaB5xRQ8IrMgkXH5aOBDG426m+/
qR14DhB4slY0Ji5E+npu20tUVX7r0CVSjYkqRF6yPl7HLtuNU0q2QVl/8JPbAadeWWL6uTBxmLWb
gi3PK3VX2nl49FPGdKA5BdAPHlvZx1k1chv1UuTPOtHO0ZQTu2z85HdAyot6rouG93Gp6V9lxt4F
bfHWb2oHojMwHkshkx7wP5qL0fQ4wiPz26qDu0uOcZSSjOueEhCc4XfVGNQRC9o/vCSXDkazuWuL
HmUm5kSzabdSu7CoVmVW+AXpw+sBbmdzLEtTZVUJS3IOXumKvNWdXy2OpYPRUvMOCmaYOlnCVwPS
LxIqvLah4PjqsdSlWpKqG5c+pklF4kCR4RVOJ+3F9MUuP4rIEfFRw0pM0LpES9/FlHmy07B0YFrN
STDMJuvjemxRhEZ53k2pX3cYu1yooWfWshBUDu7xybiQJyWf/TAkHXiGU1ravEv7WCZpHcl1eRL2
2m/fDF4OcmzPEFYJmknRx7gZX1LcPe3R4Ce3y17qNexOiCnoYiPUO437V2XReRVxcKHHsdTJzKoi
bfM+FqCZKAQSetQtlfLzhy4baaB5F+RN2MG+TdZtelK8skH4u5dbcalICEGdVXPUxammVR5N0KjY
WRQIT8U48MzzEFhp+QK4CZdqo6wQr0uNVk+LsmO1jzkXCXDtungNe7LBhj2HSOq3e45dGpINatXw
uYHl0oQMFeBrFzigF6lwLLx6OHAC/Fh84AKjMJ1r0H2aTXJTQ/MsThLW+e0jwN1/x/MvhbWqr5I2
VoEpus04tdUnG8rJs2gUDlZxRRCbwqCN+2wx2yoVeQQa4udeK9MlHEk5zwqNqI1tKcgGCSCxwyUU
nv7RJRwNJTDwDK3b2DCZDhFeSbEvlrlOIz/pnWg661700wy6abK8ifRQ/T6X2C/muXyjkjRTFUgL
eq9Ve7EYZM6nssku/CR3IDvSkS5tObVxnvD1HWqS9AJuU20LT8U4mKXgJzlZwKxhnXTmXFpFWcST
RnSeX+CEVdiMK5q6HUHz1EyXfa9+z7rSrzcPZ/+OISWLigDHuG9jyYY3OjWvpmJ446d3B61psky0
LNMulnX4V91MOMrgTRueSnGg2kHLXAW2amPa5+ovCZsKF7aoRr8l4xKNBhTMy0p5EwNSw0gA9SUK
lkDuvBTjMo36JYA9+hJm5+NiI47bq6K+i8X0Oa84UdC4NKNOz0CvU6SJR1GkSQS7xTk4G6nnYpNW
YVpcVO0yvbGVKS+poYGIhyzr+Fs44ia7l3C9p+nfhLISFwXsSzYXeVEzEclSQzM+nTuFpmhledf/
PnUksBu0dHWxb7Is6DYCEkuyxRx67TvZ2tluSwxdso2AXer50naBymMi54xdJk0+LRuMoJvwZwDM
3uUc09zILZUzzDmVeljP0y7MDJy2I6s9rwiZ160ZK1r/NUvGkpcDE0H+t8G862K1knCM+xmed9sO
K9/laORqU0uCi41YZGovUtyk4VOhajgXhrqVvIG7yKdoJKK/bLXp1xg1oVrOp6oc2XbsWcp3o5wY
tLDLbGSbtGyrBvLZMFw2qtdURlWje/zEdKkx5yUeJHqygranDafFeLmuQfW8r0fEtgyN4xrlSZ+s
b0qcN9IvC3HZXtXMrCgsbWLBswa6PkFEUhr6QctlelGWLJBIlm2cieo6YcWbRGpPuR1fOcJOzFwS
kJvbJDZheZVw7NccZI6X5CMwUzB0kGI44DtHSRAWUVjixlMnjpvsUUpFAZt2cUryPJqL7pPIe7+k
jzl+MofjrWMtURPbxbbP4TSYvmjoUHm6MsdRZkIjWxNh4rQv2FMG+Ssw/+3w3suVuRyvvkrHcWzH
Ji5Uav/oVbdCM79Wg5/aXZZXV+sBjomETRxCUzniJH+aranfSTO4QO849CGAMFwu1Tbx0rRJtW3Q
lMdzh7RnlePSvHCt8RpQWJEirfi8I6a2ayQDXnRbP+U7ic1QdVMSZEMTw0bVp6llVzwwfic6MHWQ
2tqpH7tFNnGGQuCRDUbO5YaGOfnkJ7sD15F3Kx0taeOyC1cVyaajsMeuCPHjYsA9rsfWndq6xGhO
IUGA92BHVk75TmvtmSC4fK9WTkm+phDCYY+m3wCjTGzaYEKxn3IczE4IjkpzXTdwqrYsrwQd+RCJ
rhd+/H64AvdYNyavUyAyNeCGayuvspqiv6CmXfxawUQdzy7nqlsrA/kqtLLmy4QlNpZokH6L/nD9
6O2uHqGlDfUhOuW6Sjdm6tLIDlXl53Bcyhfu8WxnqJPjYKnpdQZs8+u1spUf8xO7pC9OaJ1nedHG
cGXkGFwWYY03KJkmfsfe4XfO1WGX+AVnW5NElKqO1xLT/m1b6LHZJLIm7XYyTfAWDpw9D4KwzLeQ
xRXhJg2hGD3PAs4bT+s7wIZDwQLZHPLPaekytQmqHC6gqLK6Lf3KaJcgJhBdoWY5eKZkwMmTSqdw
7mzplgFtvNDnUsRWZHs4XkvqGF7FrItonvKJRXnBRs8EizjwFmat+prAFyyWAG15te+Avf/BS3iX
JVYO1TKEdq3jtq/NZk7pp3XgnoK7JLG0W7ExhaxiyG3PS1JcEWL8WgAuR6wKApROcINIPLDRbIqA
wVbDtL72U4rTrh+ysk/xNNZxYnu1sxlJo4prz1CJnTA8Sd3UNVg01v0c/F3lE/3QBxBu/GR3ArHJ
Wd2wGlcx5FrP5bg+Kbv0jrtcDlOcKBVdnlg6wz6j6Js6NjPJrnDZqyjVzeQXxFyq2FQIrcaCVjEt
VJNGuVLdVSZtnfnB1CWMsXBuqKhRFUte55suVBcFw4tfHHApY31bp2kS6joOWTY9NX3FNnLIx1c/
tulhZZxQvMsbC6diGScM8b1cWQcpPzJpuCsRbpqdgKqu9suxXA6ZWkSiBE2bGFk6tFHGh/wALRQ2
frEYObG4CrTpxlDD2uTkjR3Q6xQnfsseOZCFmywGhXqQHbprfKt7aOWvFtd+5nVpZDUsxqAAVuAO
yz55PS5B+6bOuN9pJnjx8nGKUuoaW0RMefDB6lVbUR4PmitPpTsBtoXuAkqquoTNcOhKNJ16FbBU
eyqGHItul6Fe7KJLYAjAFU4bOHzYvV/LsBk953dqXbiQJknaoS/jtZd/Q+/oWSWzdz8G1Xe8mXtL
GBsR7FbDCUE4tNokedQZO15PtPO7egPufj7WjIbyrc6Sg9pblUDD0ajLSnDrtdzhHenHszckt/Pa
g/BJmkHbCZM2gitV/CIUcilloVjlwg303/A04GVba+AjbPK6zkev5gu8h/dYfDVOSQuZbRnjTCxb
lSL0soHzfK99LItcVtkiNHS4pi7Ypjidm6scYfSckJbbO6Snp/0xcoll8PY1MgthYekIy6sXHca1
vdDF2PXnUIhZcg6v5xZm2/Fybp4GC1QFT1uZd9V7eEMFO7eCrJeSBQuPwjWxcLvCEhTFi6rmM9lU
XbfozZpmyfp3kyzantctxNyN5fn8gVaMPRnbfLhadDae08ROMAXcgZFFqNJsfZthON/yqjjcU/G2
1qo1WyjY2Aqf9tMmQ8D8fJ63WbBu4a+NfkZJ0oxeiSS8k/TYpMBr7MjhQPIuTXD+fAyL8CnRJPUL
sPBCtePpm6DgDXRHi5jM6FqQ7lWI05d+y8XxMVBrLlUgpiKmK/BsS8IuSWPuukjjsKL/GbrhNRfH
clsbVOlq5iLuWrir47I3azltwwVYD9sJKoT0El5lWWbvvZ7EJcnhLoRX1Iy8iIM2EDtWTOX52pbp
736zOz4nWxILNSIt4rFh2TZI1ndDTu7S03cg5ZLkMEq1LXpbxKK0+g2wqtkLlaXzfs5xcEdn83tf
4TgdlIQyJW1X7MxMC7HNhq7vdDT20Gy/1BOcaLujqP6OydXh+28dHwB6QmpHUaa7VA9FcW75jIEd
FpQ7Xa2KbIDR7ddVQi6JLs2gd5L0JSitJgEQ3cQ7cESeAezwCujbjxHAhSPQCKiLGMN23ECn84Hi
Oxz09yzhgFlS4HKucAZ3W6SdHC7D0vDzRoWw7y/SsURe7AKkHFxzmFtoLQO4pgMuEoSz7umfYSf9
jrYi994xs4Sd1kufx1Ly4Rw41ypKMuxXrMC7cY6VP2poRVKLs1gzxc7bcam2KtRedRxymXRItLgs
ZZls8aivUEIj1gg/nbscuoWi0jQDTL2ubJeE3XmliVd9CO9AOVbJAreuaRMWybbQ5InkwZNO+HXx
4F7a46mBVojgnTg62bb51F3lxgxxwOkbL7fpUugSLrNxoQEsdpyaXdv2LFrCkp37ze6gFIVFn3AU
6Fhq0z4B1uu7Ll38LodFLocuFTINRmJ1XC6kPLfhUF+grvSjoiKXRhcsM+ynVL2OdZ532zZTTwPZ
m52fXpy4O+eos4Y24XaomJ7PCZl+b/ui8GsqwruSjldM1oRDV7I63NZj97womzjvG78g7lLplmye
0yqFRKocrI5qW6PNWvI7PO/poge5TLoR2PkrnPADEJmxiYA1tmkF3CjspXOXSrfCJT1mHFoNp5aq
ZVOnbdNFSV+HfoQ05F7rFVYLnLkoeAgHrZqVRKpM+ifNXGi/c5DIvdjLijqpZUfDbTWtsGf7ClgA
d2jm8zHNE2mgy6VjYsVwOVWaxXgJ6PgE6YrDAaMULg59CzclNbHm4Uoj2Y0V3wnork2bbij4CNdx
tmI572yIut3a4pTsK8nJGCeKaunVgUcuC28OOgz3bgyHcqkf0ktNkbK7zBSm9upAwEsQjsHyX5x9
2ZKkuLblr7T1O9YggRBtt88D4B7uHmNmREYOL1iOCIRACAkhvv6uqNvWVhV9supa2DkvmZXh4Y5r
2HvtNYxdZ5F8IPJ6M4LhgAq9GyuBrEX6/W0L79VmN1a6fW20O7hJ6IPiqa91kb4JaYZf6V/fPUq2
jGqq3CF58f3y2Qyldpq/iV8dv2bh6XxNl8bixVcH7+ZhSedyGsjbOH5/5Bv/uYRLhYMa3o3uQPpE
V1QmfQlE4tubHvprEt4kObz6aWMPKxGq5FEEAdeWxm+7116bfrXgmsZpRO1hArOmnKRp74ac2ue3
vfeX4/FPJXrqtaYJm+0hKjD1SOXeHrqQvfHBvLqSO+OTCYNYe4BHJXkY1Sa/sXjP31YGvSbg7Znw
s3XrchhHNlRwroYjTNq8zfUEcVh/fTBDYelOebYcunwzx6yx8BeP5Ntm7PFrty/qCd0HaZcD9UqA
cWWfIK/e/uGM/c3V9pqD5/wMy6w8LIeQJ3spY2mqXL6xVnlNwcukYxGd8dR3BbsWb8Ov2Ii3aQlx
h/31oUe7VnMzUHdooZ6pCy9EhfP4bcP7+DX3a4cMoulWFFa5Jt8WRR+VIG+TV8evqV9CAVKedOoO
XWzictOkOTQNaHR/v0t/0ya+dvkaEjkTOVF+ZM2QrQ/CqU4dAyODOaZG4xb8+1/zu4Xzar82K23S
pMeHyAiP6pVkbTVu7m1MMGTK/PXL1aLJrWV49bYdu5qDBlYVU/jxtrf+arvKHscB+IzmoDcdqk7N
fb2o5m0XX/rqVi10GluVZeawSrceleCkhIHx/rab7zUTLCjK2G68OVixD8dkkR/2pM/e9pW+5oHt
QqX7BKznoLnIKzVsfQVK6tto//FrItiYh9zmvNGHSEWm6nc9llSHtzk3xa9pYE2aDibpmT50dhbV
nqmh4rDJr9+0Yv6AtP9087kkAHI2LT/2/bg/7bHenvt4/Cff+t9spdcssIZ6nziQlQ+ZSaBHeSk4
NEKB33bC01cbNU0SwNWhKI5pBOh8jb5Pw/j0tsfyapfKhCQN8jPyI3y+mqFcd7ATrdiWT297+Vf7
NBkmOu2xKY6ZViMIuP3GxA1LhpG/ba/SV3tVL9yhitfFsViSsi/IZYjfWIm9Jn/BiGu2geClVYrr
74UPMb6NkIhUwb+ejQiD6BqRz8Vxf7E+kj5Jq1Rw/7bl8pr51ceDsHuY0houXKfR6Ae0w/9wM/1m
nb+mfaGyQZmkVFoz0B/6MbpJx+7dm5bK/0f5go2QMHRMa8KcSq5SPUB3LbxyH972+i8f6U8HwKiT
uR/clB/TKdlgoZ4u6eVFqvdPfoIvRcu/6XRf+311kdQp9w07Kh0tJ9usq7pb8rhtD9Cp5s25VbsX
t3Zv/hvN9R/l6b/7pa+2bx5IM679PKBt3fy4VcnQDUQfpMSuG46i2eRQzpNCXE050hl3+9YHM+bn
adBMqCMa616qctjlGs6iCVHzlVIP2t0Yg9IqS9qH3fsSRY6ebyRC/vTtujQ+YectSvNZlmYf2qgr
Y1p0tC2NzTUKoYnhqyuzYp7ar9oI5ZIylXmnznSXsHuuAxr6vK3DvHpTyUD77REWcn7tykwi4gc2
36HblrFMChextCwCrOHlKdGSwfpeAbO0qoSuYHB4g0s+jR80UWhk+rznv5RW+Gvj5nStGei+tHR4
QrJaV0+6qz24DalLMqbL+HUCaJu7cjNJnPgy46wVn8culcV31ToE/UDIicxKVcLtqw+fXkh6J72r
sJUjTKOWyvtuSWSdQzjZHHaMbMghIs22VA3HSiuqlfmQqZqsexZfJ3xlxbHL3K6gC5uncEJKwFjl
TK/sto9dx+u4o55WImczqjCueM0VDHDLbW7ZPIK/2U+irW2Bfj+vgJBs7YR3No8mLzlhOXQja3fV
pDnKRpwlTLkLvq1JdKXhqOzKIokGVTs1ki+zVaz2Yd/y767bAz1qM2XybjeEs2cxIyX9jtqG0pu9
Edy19bBDo5IeC+8SOCLsLHfDLRQaHN+X7jqNN9fGe9G6YwxXY1RjKp52eQqMbv7bzFU3tdW0Agw+
51AgFU/Jlm9LqIYxRZJYy6MXG8jBDaOPoGLZQdqCg07uVncI+C6n6UwyAGnkzOTIRSmZLI5MirGa
2OaVAZoSomV9qSzX5Tp2izx4gzPqjk2t65+2jbQjkiDacSLnNdtpWk2tSAlcYkUYavQ1gn/mlo7T
dbHtaPxEFrvNlF5bgPllwbOcoIKyllJaIQWO9u8SyQ07wmBFbtcj8QlQ7djCW23HmNmuLbRbcViY
BZOTwWQtHtw3MkTQzJg1T/VjnqmE16JZsv4beh8+YNOodFrrpc+m5U66uGVPoGfN6tiHHDKhYoqn
7LJnEZE3ifBy/9GNw+SgmDHRlN7N2LTiMGoRyFmrpJ8/ikjxmOB4ky3Lylylhb6LrZXJt7RvGh7K
pi1Ue+X9umaX2HTp9Kn3LGQVPO9jqNFbT5MC1s4ZG7431reyLeUs+beMsll/hLp8FxWmS7i7oPOY
wi1YfQvHD09R+n3qzbqfFdEhPMk9TpJKC+yk732KZX5qJdnvbBG3x5jMvL/nxuXsEPNOi/ezFNv+
4CHwIBEm0fAN4PWLEzE7L96O4y+JyY247tlMw9U09UNzNZMiMdduLnJS9SlNyWfOSFr8SLxs7iAh
jy4YI+3fIW1RZe+ztm5hEBTVW7dzf0GGxLqfYB5EPw1Flxa1HqB0fJcHMYx3Sdt0ydlPnQuHaBb9
diqCidlVzjYZf4xZI5v3Yi5aXelgI3gi9nGxQESj2LJe1n3JzO0S7zY+U8308AHBHc1077IiF8dY
yCmv7davODt9xo04gj+dmNu5WNn3AZ4AY9UAMvT3YosNjhIxbf7Assmato4xrVqvZQ+D42PTOg15
TZSv7ZPgS5GeldaalbaJDPsmRNHrqh0XafuSj0kTI+gopRtSk9Via+tJHNV2GUlSjsPu9WdqC7yD
OovbBHaGG95FF7WLKfstWsbD+GLJU8LQbpd3s4cw7ZBp47+QOHiGeLUWkY4VoiDYLcql9meDLZxX
/SCIqpjy2fQxzDTLYHCkFCzPSir3vTt7C5XsU0A+nWlKMdt8w3m/az9NZW9xTfsSiPe6fJeJte37
VezFNXI4DG4FCcua4v2Al3r5NrV15pAVDOPOw+iJykoIQMfsaiiSQh7WtaVDKNvE8v3ab0sL6GJD
llVxipuAQhFyNiHOC6LWonI3XRc9skwaUouUuahe4jUp6jzse/9s4p32p9XuvrhyaoqaevakCTcU
iTkPcbL03SPgIxJk2Q2DLY6wjm/tpZBoY+4CcDF+TGWHS882TTaD7J2K7Ua1cS+raTeJrVJt8gji
BbM0nYeEbl+S9zaWCoqMMbX2odswpTpNmBv3dxPs7rq5XEOKFB2Yi5ezN0VyTmix2PtsmaPxK+k2
PtywgS5YaKNQg/hBB75jOSj4ti2HqeXdesQn2/pDpmS6fGByFc1labuenqGkZcOtMwQpXwecSQOr
Ec5Em587/JJhbL6IPjstU9e2IDhDhoWFwmGmdBG9Dfqke0VBHCYgEseHRSP6sFxtGMnjGBX8sqqh
eOZEAvCFTXrWPKWJGKJfoNo/vpBeT7BSIeFog8kfQf/cfk3LHPs6iXABVms/yl8a4ppnBRlGdmI4
npNyLWYZTokfP0qT9jXskLv36GrgkbTHEQIJB7OrvCo2gqWvYgQ23K16Wyu9oFh7kARjw2NrI1L7
vqsJXD3fsXxc/e2wk5DWXdcv2aMqZh4dxRTpSmwTKZEmEWMZKD9Uscv25YvpCdoy3sNIpbLoBW97
C93ng0jhpliD5tRce/zF7d4Obd2hdgK2QCTd6j414ZM0prWVgrQt3MASkH4Vxmxl2rNboWR8Xpcl
olfQ2Wp6nsHAOhU5Tx/3RMEMRhTY9U9xgr1YFiRasR6GrCIE935c9N1Y49RZ5rs9cvyw8mKsXNzc
6D5SH+DZu97nDkd8nQ2K1t08fd9jMZdBNd0XZKv0N6kPcDv3C0YiJ8lMSFFx2G0KdWwyaj/OSQv5
KAqtPYN9oYXjILz6JNZBOfkofSLIiiF153UyfucrxXkfQbt3rfsFlPUepOH2uqB2W3+BX2O7ssCU
da/jiKzZNc/tvv3IR+WP7WpBXS4FDPrv+WyZqOYtEvqdGHAYfqGTakqzRJqKSsng4KjStOkwldLk
ur3sJLGmBufIuiu/MHXrFYrBX6PNH6jdVVKPfdIqPCoBSf1QRHPzQLRutiOIkeP4Hpw12z/CPIHd
iLhr1is1hxDucrg36NpsGMyfU1jlrKVyxJOSbvMsPrnRtPGXTtD1vqdkftDG7KL0sGBfVgwh9o19
n5JuTh4tAhmjTxSjsOhjynCSwrbJ2gwq2nRgWajyzqykajUSaC+i2001zy4H3s2ca6p8z9Yjt67v
r9Cc7PrWgxPzUOCyzU25egWqVZvdkUKNVciRmGga0PJwfrsy6l0D+rFwFTF7fthY0Z2D6qrGj58V
4svKfOv82YNH10/jR7DxQhXolFZEpJLB3MQjLsFMxYDrC4Iu3jcxTNpcqNsh1ajsF43cwbVIbpBc
G4VaGBGfMg/+bWgwFE1HZg8JdL/VMJi57GgG4wjDxg+oer8wmd27BMEMicUWTcMLE1uRDfUn+9R2
xe1Ki2qaE+yMJImvhBzWsdr7HtOjKE4fE+XnMyZB0pRJP9ArmeqicpC4PizxwC9Rn4+mitvpDn2G
Xa/IkGdsxXcWq/lOi1lAvp7ACvaoi36YbqnSPsJdAYeF64K1tO6n2W7HLOnS9T4ZYwNDZwzui6eU
j14c1wHRSw8zEfQTXxAbVC9pA2yJd5Fld2HUTX6MTe/JPQaadHy/WLbfZ+kwJFd6mKZoK5cX+GJM
ceJCcQEOJL9aE43eZB/b4rrBkam3iqdp+xDArIqqjWH3vl92P0NwP9CE+Ao2mY2s8iLp9L1cgGHi
4bXDfKABuu3hCAlkcuANHcfaxA3RVdKJIblNnX5JCmbLS3HNQd0VbVXwNSO1cnOcOLwINOOjsvmh
5wOsucpdQRr7pKGgpM/twqYbMzqU9ZVo+6hKelgPYunybS1zz3BIEAdvjVPLvEZRmW8xesHWYpIL
nwDjkbFE08ieO7yZ+J2bsDErkrG5lkG48UpuuE8+Z7Hx65HkckiQgWNgrpekHeV1yAfxvViztlxo
sh8dd9uncWwEQcuTNf1y58DWw4lnUNJ3F9ppj9l/E+55eAne3c1OrxfOZXzgSE7aUL6h1K3NntLs
2Q9r1J4lGzP75IYmWd+PxiUVZnMz+RKGxq9VtnVRraX4UGzOlauOfgYJFdeESU9ptl6chNUwdkmh
60exR6t9t4UuczTkM2i/8tGamJyIJP5qm1xx8Cqn1xIR4R8HFFTVFvpvLYys7xNAWg8iIaxFTIF9
zPx6mSbcDBfu2/Aj0X3yPI8ZFyfSCcgL9n7Zi9s5IuYh9vAfhv19dgvnUFdyFuCi4uL9CmXL/NwC
cjIPa6RBMLdbXrkIlIsmyp45H5cyTPwWY0h4DCBzl5pyidtrHHHrORhOPuB0bw+S9EyWSm0W3BuE
nZDMR1XrkQBRS2wdPB/ncWY03alzeXvAwkBgGGvDZWf8B+etfZeSNL2wWGLB0cFUXczeDZlRH5J9
2O450/27NtYLiFRukHIut7gr/FK26N/CMSB8MZzYStpnlmz6YvvAi7ofZ1ap3e3bcTR9dgkg5KYf
fMTzx3bwFEEDxI55dGpUvvqhbLBXOIwfgoh/dLYJ9kOWMRbKtVMbBzk5WX2ouxeHi/MQth1GQNwk
QSMrep4XrLKto1Nft2xNosuapPAXgFDaxxcjkqa4W6JtsccVzhXx884GwqoipKu9dqnO2i/oxdSM
0AwSkZPudJfe9Ns6IL64HVccrYk2/Jm6Qcf3M3VUH2A8EkaYbCxMnKdoLYbPEXYmQtiy0GVd7bmf
XBkAnDeHwrq8q8yAqtuXDY0oHcqQBdd93xBCP9+s27Tu3xCz5lHgC8sz3N4DNnKmyx4SuP4AX6iG
XBk+dP27LQGadZjGlKqjzXHw1ejR2/w8vxBKD3OuCL2HTKzPrsEIp0mdFFtWnBMIAbdfHW5Rde8W
y3VchaJdxWWZFxqzEhY5HPXf3pMhvAPYkxPgOiAh79fLMiw4icSYo4bSClv/UQJ+8Z9lJotzOmHo
Sxfl88/JQmX0RYEyAOBnmzJkiGKsIiqsDlT+ZeNWiQQY47Z6Va3hHxlcKuwz9yLmn5ZlLkhfZ/kc
oVhpxixaH5nf+60tI0JyiiqnMaoqGjqQu2XnW/iVNn0x/DAd9JkH3iOI830YxFbAQiObzANSyzO5
HcYVfsVXRReR6YFhf+IMjql5KRAQj5QD/hYjhPqnnsbCn6gUMlZ1upvNTOXAGGsRbDCho0b70s9V
QJGKwhp1j/XveosS0V8VspXmeViiaT1OfWSL87IULsM3thfe1DMZtvWLLDKo65iQxfLFejmvR93G
KqoK6ZLrbm4bVs2gdtib0Pdpi68k7yBvXTA3qoxeZ3RYM4NB0rPb04JD8j83N1NL5ivfbPz9TEmw
S2mzfdf3YRiG0iDttoTMsXUUiXm8n47Bc5QvHB2LP/Xxxg6E7WlUisLl5WI9iujSOuuXd3nic/Fr
RWIPP+wyjkXNPDy9prJdEJ1y2pnKvgXkP3Z9SaeoaC5IGU9ZWi3D3kfosEIcXW07lvFVTrIkv1hc
L/3XYu9EHUa4n9xPZDGHLpp3B6pA1ERndGzUVjHgcRyNHLulgmsY/UBXC1rl6kWrz4V4uaPwyGwC
0+Jp6ipchFo9Z5hMxcdeiNHWOso6f1g36HOAZUSQje65SLo73vsYOFAX5B3kDe48NB0bS5c17jLF
wO9uC9JackbRPXzhvZj83Sj9crFzPg6i5iFsVZbh9ADC2DZf4OaCjqRVOFK73shba+MCCgnY6/jz
kHNR6T0gbgeipvjU5YYOt7Oly3BrGrdcO62n/isxG5eHiUvzBCyFHlREUYrh/TB+DnuemmrYUv+c
wWPnpyEsjksBV5kOKxnVTjn4XB0pwtRdNaNhnSqOef2KxEe+YWiBw3NBTWq2anAAQip4RxVbBSFX
aMtEYAXPQZKh0uB/gXkO2xxyOxWjBWpoo71Ql9yvmfi0+XXeb/YUN94HuNdM5EaxznVLZemqu+uJ
gx0GZ8Btq2PW44xr1vSeIJmzXqd862GH0CCBekRlkb9LBAUm0yxo9kuGRMfL3jfRBtbsPOy1xCQd
pUJjoY373oxInDkTCRyxbGA5wX9OFtga7jN0L0ic3GIQKXaLM+424sVkHzFzI+bGw80Axa9HEupd
6mAyVXFutL9XGIl+S3e0t1/GNrPio5haSOak1XoAG1ClT4oUaHEQQoxOQCIpBUAQEiFxAK76o+gA
fQBoXo5ycSEpcVBsTVfuAKSzWuZMiOE6+BzoSQmVWfLFLHqk1QR8Zb0Put39u1jPUf7JN/Po7t3a
Fd2FiwJ9zUG5RnbntRVbInDokuyX9Chsv8jQerUe9kLDK1tO8/4B4wMFCtwKnElt5YZ73py2fvHY
3mR+JlTQIyY9yTUsFnCb8AxG5+Xomcs/YD/44VAIK9C58GTcbjx3o/zsFSCZEo2sS2+TiLDxp+6L
QtZyagx5isiu1rsQ8369aybkvL3jwFXJH2iSu9MLpeOvbFyK/LQl7RBXaQq77BvcZi1u7HbLiK8b
lm9cV0jKAvm32hNQYB5XeBvFFwafpvg6g23OcEHFtGkE98XbeFtooKwl09TD7VwL8zPOaCfuyN6M
YBU1sRxPsJ2PyANUjzmbKmQ47R7TmzHoI9IXvTmCp6ZVhZlI5r6NXi0R4g13y8/RABzkUzyoGV0E
Q/lYJ6bQPRoYFLXqzgH9kxXUEXZxJZxUEnINNmKG0j2z0XiKkAUrvo1aFhs+FWvslW877muTaS0P
A6V8rgnyZKwsZ6OCOKKaGtAWpDBPA3VyeAn3QtbZVPeiK7ZLY8F8r6DyaIusho9CvMAVvVGYRmOQ
ObUXtm50r4CJ6fSEc3LCrH3GPVYCRU1kCbnn3tezGt1wTDeXzD/zLpNDhDopSS1FWi0sSH5pqQao
sSTmW3apVoU7Ma2iwRRXjGgStrNMOOXPziCH5eZlzW0aH7xL+7Tqk41O91neDdvHCJ+mwNWAjm9y
xxcvahT5K9/X9M699CfXTTTJDRcN2K6whwpN294HlSwozIyDf8KKwRLAprzCpCTztowXVYzfu4Aj
G8y8kKv4p7FrNB8d/GNRHGKbAwBA1sxkLksxOX6fiX5tcS3yfv8hBWYJX/reT/KYtukYoRmeNR2R
pMxM9y5FaYOrgRR5mh01jvb5p9Bp5nlpYcEe7nyeOv6UAFjrEN4C9N5+K2DGKp915KboYWoxrnm3
Fv28wG8g8IFU+TrDlRiiN22Gs1CYWmGRpJoeTY4ijx2Qgujma+j32sxXOyZAk4LHmsm7vI4zZvm1
15gD3aCS4OxGujRdHsehl+aSt9RP58ghVv0LjWP06GzcGCQ5k4pcOeTERzdTDG+pd5FbXPcp2pEq
WBWoAsZDcIqbu26xkKmoLM7Xp30AIbHi8YIRTUeHEQYxpo3sd84W3TxRAEQVGZFO0K/7JdoRvm1q
ClfC4ex1S0OJWqPfqyTfrDuFaSzoyQAj91eDZHv8nAibZZdOYo5X6VhhfH+AGjg2aPBGwPQA75ct
i46zIcRVlKk+KrHnbpleXvCoMYO5xTFOQIyej12UYFrDRgxoQjkgII2XYd50VhuRZ+nJbq7YTzrd
oniEIRvxriglbZF0hg4s6W+yxCzLc7bAE/1n3qZO3cRAtvPjkAlXPHqPwUo9tMD4oC0EneyhG8eB
XTftMMpHz/FgrgPhcrnEDoE4QCvAL0ceedizh97lqr1svSnkBxS1gJIAG7LQzYAVuALenMJhrYsr
h82sowrOHSzoGlO8nBdHCTLfiwFx/hn+g/GSVEUB+0p1UBjkLO6cK2/wYG3ea/OwGTw0TDyxEhBJ
TvIiPFI8dkijikzI/QNmH0C3VuzkY7Hv+U2Griu6JlEDGLFkMbznyMsQjpOruGdMX8k+n7ObfZig
m05ImOxn37kC+J10MP44WsRMB1EmHkAsJpQElKl4XvgKizujli9qTTl5mGCasJDji1Frgv5tyxDN
zs1erH1VKO9lHZR5yYOzC7vLTJOO5xQ6XH+aR+1o3a5BjzdkgctMuTUyTs7prjN6Ey1JEh0xW7Rd
PfC2QHGt50UDHqOqo1+3HOnv183e9tt7oMqpBVwuGrP/oGNG229aTvFwjikkiue482G+hdrf2KcB
VtLiwzRm6XaTpNESfoU56/VNtzqVH3aXcQAgBWbUJQZ1DjORDr52rJlteutitfjKBgR+ng3eQl+7
nRBZgdPOMOtO0xda7MqPBRjJd8OKRN8PsZftcmvsnoyXHHF1qAgAezfQKBQ2INF9ydP+G5CTCPBT
xiO9ACJECVYtI9a5OmCYJIE24Ah9aWb8SyVSRGalVYiixGCb8NlA5qCzl2dXaPTqbQnktrhf8nWI
YBPQ5d0P93Iz/sgdwDZowLP2PE8FipAYJ93wSI0h1lVpC/jelG5IYcTgKfKdcuChcU1JFoEVQ9u5
uSMit/6I8xMWhuswdutP2296u5n2XGUfUQWwdCv7uXeXAEBy+8hzpdd7XNctPS2oU0oFj5q5RIZP
u9UjBUCPyxZzxwdUxUV+WQQEAncYbSjo1JFasKN/nyVa8wx5k2lmvzoXzbyEHoh4YJpaArUws3gP
dkPS1uuKLOX3PQiJuBARjQHLxWLlTfGc67gAQXyMMYYCzNWYebJlB5leWk4c439aYWRt3E90yy0w
MXSlsf2KlmzvopJZECD6MsPxaveyHSaINEp4y2vfHjeoOpHpM24pE58hjAYyXTqP7Jn5SqHX6PrK
z7D99hd0w1uW1IYKMDDqtxFdXnGuWEhHNY3LcIiLT336xNa3MdNfu/FkA123BQ36gXbvOXqeLnuj
/uS1F88Eq8Oi6fL8iFsqRr9arPHtgsPyn3Llf+P2hOvgr9wfdN3Egs6FujvCJpjF1Nlr5aMJBoIL
qC3AxNYenvp5MZOHbQFKVCELN4orQLPoOf7+a2H/nh/02rin3QC0dZHJjxOiQIe6gyLkFsy7uUK5
hLEdRm78/Pe/6TdMpOTlHfyJ6WTmJSwppewINf2cP9owNa7WbcdSSK/RiQEGF9GAonAL4z9IjH/D
C3tt7dODXIXDnGRHxhFoYeHZcpgBa/3DB/rdq7+ibmnE4S25KDLQLtQ3aZJnz3XzNkbba28fVMmz
0m2THTHrQr1uwrlzA33ji7+iZ9kksePkWHYE3HUA6xEYawJ84++/5t89lVf7vNkwyMiKjh3bOFpw
pa4N+m5cvm979VfESiI1BbUGzwWdGoxtbYGIxn16/PsX/80Kfe3rwwymNXrrsVxEXpAfy9gpX8Us
EITycKJ0qR2ozCcohDL9pmy7+LXHj+Ctz2F4kh2RJZp9TGez3PUJ0Jm//0B/LPR/Q8SLXz7pn/Zc
3gfK1tCmR8ULAZyrGIMHjov//QyJZc8pCl/8zZgmI7vqdP/U791TgpWWnZqlcwKtQisOiDb8sa1U
aFLaHBXRf727//V9+9/tz+nhv97H8q//wJ+/TzqYrhX21R//9TQp/P8/Xn7m//2bv/7Ev65+Tndf
1c/l9T/6y8/gdf/v762/2q9/+cMBZbEN79xPE97/XNxg/3h9vMOXf/nf/Y//4+cfr/IU9M//8z+/
/vhP7s5kR25kzdKv0sg9E0aj0Ugu7oakjzHPkjZEKELBeZ759P25Kqvq5kUXGgV0L7p3QkqREeFO
J3875zvnL/GqOXN06cfwx19/dfr8xx+Ky4Hb23/sY718h7/++vIr/OOPm/fkvXvH4e3e/xdf9+u9
H/7xhyv+9IT0BGlWm+iWcwnMz78uf+PIP7WNmyhM1BYPlYDvVbE2NPnHH1L+KST/wcV/tTjyXcJ9
fT1e/sq0/9SmbXvgQ1Jqi8PHH//+CvztPfrP9+x/VGN5X2OJ9ny1sC+3if+8qPh/k3VXjmlx0tfC
VP+aAGe/jrtgFSw7PFE5HfVF8l+mC2W2JeorzimyC4bS8axw8aat8914asFpYmFeeYZjpDsXNNLP
q96uv5VQI97tNIrLv6h6+WG12hRhulknZ1Ecm5lA6W0onLhLcISyonmwIWPeDGWn8ZNY1Vw/UHhS
9IiS1DwEdK7Nk99VOuIYU8xdhwrReJyJKXrOfQ0uirdfypLCFlmC9ax0IDhBbVfxfTXE5hdlzwoF
n/rwoM1H79TmrfEo88SQt2O+TWUI9abwJlLYgrvLkHtNEhs40y5Ezy/QzWd0UWixzq6n6Dai7pzs
sJuK/NHN5TeOpKt5mA2xjH7ryMvgFXE4XHDL8AAXeJFrNVlmH1Run5SBzJe4C+upVxSlxVmCvWuU
et9xRYiQu5OzBfOUpdkdNoag5mKRL7rtOY0Ia433G0ef4mhwp8nP3dKM+KoXh9TXjhINq3+pe4C/
ddWDHMx85bSrsOMRfMMhc2OYw1jeObQIXJudm+C8xM13Foh+2BwQMp8mlXrkYHCJyeKDDT6PFdf3
VJG+8X/jGTDF3X3EPF6f7KJhOt4guwgQiVg95pAK8U0VR3MU0DICNQTWZfWnat2MZT/XusYF0cLe
btTgdMY5dsxGB2JGtT9yXsjeOnebxwNbtaPpJuqW1QvsNO1l6PLEv6+WxZwDnLS+unbFADWMPTVU
fj015tEePMWBZU1xb4TKk+aKhfR0RVK3NrI0vpqro1zcYQhNq5b1Lt4kfx7YQ7Di6iZptF/zfOKk
ttb9usPxkuYuIRksfcXR87mnT704Zoulfjacwl7KpEbpiLvus+4jczlz1WHwiDJa4W26YVhC26xh
pjoxnuKiHxgFNweyQhgu2yYNN9LnLBPWz8Yzx+WYmMS5d8kS91OIYcQ7ttKzdkY9bCY/JVR/ze0q
eehS596pcv3S9zSiBkPUGqeYBgss2tkRfo+D9uYCmjwaY9L/2LxVX3l2fpxqyaEUk9WVT1GHFE7+
NR3YvdTFjvZNgSwLrNOsT2llbZ/kzbab6WKFo7bXiXnXjbGDKVrjIO9ktTXTcRNxeeNlXjccF1Vj
M4tsKr+jtbd3XuaINkSRRFWIaE6oA1oe1HO7ol/5QpZsYHANl8xpnlf2tRqoeGNexJdDcjNi82rk
0ASjgJJ90zUm8Omc1GsBHV6mPwavxv7l+MrVbsYGQk+DDBLWbYJk6Iro1digNTcHBrtc6uoTgQMF
qkvSfRyp5c2b+Ni1feY6BxNx8/taxHxuGg+SLWYRGMJvWV9Vopiee7aMJH6xFtwLCmTOlB0J9x1m
V+ezNzU7jlNd7tCocVEptpflsaW18cUs8/6qX+f4h53LxNttAyUdD/mSEq51rGSKDuDl836UcfJz
aYx29TPyXpMPvTpyeRTtc4occ1owS1JfFRWgYKJnmkMiRxefjZ10Zwsxwwpwx7bX0Yyrj3aqJw8k
xFriA0Or24Rl7sSBU8zTTk3xfAv/bVD3K63Mn+K6mJ8aSnh+o8yLCiFQ6fXsvLI1z1pGzXkCIh3B
v6A8mMBEk4W5pXQebBHXasACn/4NGM65qyZZB56TGj8AWJ3qxc16Q4Qzzc7ADbknQrRUGgIdHoPu
R2msFhLZZh1Q4rg8kzeOtOLnMBZQIrLOdirNu703Jm2Y9K42uIXDiAEu8S0p0WuPWvU2n1HP8rjt
X1BH0Civeq6XEcbaVM22m1QbPZarIZ5jjKDJ13J2pl0FQjPvCpVlD2KMHMQqISfQEwQ640ptMnvX
E2GnY0wbe36jrGgL3JhbDrKxVe4aiWBFv2E33kdpHiO2cpsLp3gxB+4XKX2NbDrgSvTsCoFjjr35
xVu3duN+ZaaR3/PKp9QJKP1QLGhdQbFWZRuQFG8aKL2JH0TaSfOYwu7xANgctPGkQegNEoMJ4pS6
kk23XpnqXcXdzEPUTJerfEjFkYt5M05jZcanZambNJiYD/qjNFgIsR9a2zuizKafevHat2rs6gdj
GtISuj/dPnI2XXZ+DRVj83wY3TrkWwxlMI3ZdjIrlefH3i6AOOjduYTw9SaVj/XEi1DJ0UdGKrP7
Pt9WBoTOst4pl+dB51ZV8wzJ0d+Aq80kdnIWA6KXc2v1WL3i+ZMTl7eLrtNHy02m13mtvTPOkGdx
Sja2x6wUJJIAGvvpJve29XnahEt5V5bzOMKHbpvjokf3lzOr9VhasXkbzYlN0aIx14VPBGBusYji
jfXAk+P6Zrok0Z1as2U9qjFrvPvV1dPkG3jAN4bVed+B3uyHTNJvY2XpwpGjfBxLL70ywRKSMKrM
lKIyEYdRPBlHKE/hg/z8zJoCqazhnilFn1s/UB7dIojl5r4N6Wh99Q3nokQt9XtubNQU1SyMPomF
0gHuMQhitCI/rSobg2IekXZXCjSDaZHpo9FWztlsHSEPk1VpsCydhEWRdT6pmTgNWsh7f9xiUDhW
FiPmtzYdyE6EBt5uUeeLWOpHVRhl/gN/I77WUz4Huk6241IKpOfGo70uacDtgwv3csjiGivBNeXA
ppF4vjKSOVYciuZhVznp6sDQpM7t1Brdx1So+FPNaEtJvz4bJg9WX2axSnEUunqfLo0KyR+IjdED
DtLvuBd1TF6bnE6qGvTPFoRS0G9VSNCVLDuZarUPsotcqJytJIaTms+Ftpoftpn09S1ryKYv7TrV
zGyQy/JOD0lXhEk2G3pvyy1Hw0CY3JGjqc1jrfLlZyxj73PGM5xea9DC9KBrs/5sbUt0D3NExuRS
zeB4Z1XiIF2nMBuFH1OyvfqKQotPKy4g2zwlk+kUiULBmTPOoeqbdemdq8qanlqBTxSmuVE+zV5f
W6d60eX2CHDxiAiX12e7Yz2gb3nz+rA6Fm0y1pbcmIgwx9RmdRIkbzewwIpH1kAbdBM4MNl1INuI
jwmDOMz11iWn0o3dc5UZ6THyZutOKHpuESvneseKjjGI6gb3U7C9x8+ZQT47MPsXu3KSHU36MnRA
J5iia/fVMKpoBaIX7nByMQ6q97UCCTtwo/We1zRTnyOcWOPHqqvuRq9vX8el0EFmQY+frXwtrntZ
O0UAXW++SaHMV82sdtsPdnzwiikm7Vd2ujzYpVZIf3JBL1+bpqX9olEfPCCLkEeWm7M7wLDehqgH
DmijJAA7KpAvOe9j6rXtm5najUH0KnGAuEjMzoGRrtVrG4/xM8aYS9+mhtARzItPc1sstsuV3Mpv
26zawGtp+fsY2KXD/kvF3ThKdwsz+bu5bDoY1+Qpy6V5MqTFnX9YbMs7t6z20kexmdN2nZtFvu7L
AqLwNq0ni/jLbDiZb6jRSo+y6TWcn5WWDvc8Z6IswKzceJ+2Y7Pv6a9ZrsbNHZ6BjCo7SGUsn9IM
TCGUikd5gjL/2K19/Mi1vx23CTjYz10e86y9Hcf7FHcywFlprmjysvbSYCpIC/VLaS17/MXOYm50
M/vUZ/2avKFDJ8SOZBOBLjWAM/5mCZAlQnb3al5C6twbHzQw3bU6Wc6i9OodYi9eaQ+iM84pnmS/
5VGQFE7n+VZi27ft4g2PM/2CLE+R6beG1/ZUVUuX43uxFvWYGp6hQzIBEBpCJ1YeqMkwvicDYYVz
ZjSV549W6bzM1qQFbLMyraDspvoDANZh1QsP2lvsRQ5ntXOJ2fXQsU/pukTFvk69jLfQ3r7jiBPt
4KfQYQYtZQLylA5mlNX0B2V1y48WhkVwHMvVHZSzeGbA5Q7Lsj+G9bFLzpFVL7/KqF337BQqTp0Z
belx8mp1w6HBjc5tRh1DVjcWa484zoQMGZsTQDCNXbDly/JjkWvU+BKCR/IuRruyQEoMCL5tg+/k
Vp7t+DCbrT+TWvzJx1df93lxgYVNwdN9UlV8jIAmmnBKiv0sWoCuNaKtVBJVIIzJ4hIT8zchqcmJ
WGAxpUbGqYrjjQ445G5UWefyhz3wAAu2YeT8CmGjYuimAuQxordyfenATNTRGMgi7FOo2c+p7ezT
lIzm95K1CGGf2N0xb7jNb9LqCDau7Cnv8qHeddWQ46uyZ92XJcf0YF1G9sSVUvc/FAT6XexM9kGb
XfLapW7hhnBkSb6PskI/bN1Q9+e2lpEIey/SEWGuigXc5eJl+AsxG3dAIplr7KRa7twGKSrAIPM+
U89yn6w+fkk8ryt8WCbPp6ql5NLdnL3lpIJ13sI9rz1hDbTK6gR81tzjT4uw6bQmYrPaRbGjlrV/
7AiA+hbhLejIKu0/siHRw94DcemOzlARM8TT/WTD1HS3dFlt8rsJJ/ftOo55SC+reFfDLMKC9+FL
5Wp7JN0zMNmn+lqNiX7ImlgRn4vmG0DFq9jx7AFQAr0LCmmiu1x/9CMDD6uZHT+V1XxFlu8pla04
9FnBxAvo9LZtySeX28JrnNr+qNPPAqzz1EdWGRapy+udMSEvpr5VpdGcS7vnB5rq5h57lwcoGMwP
ZgpYKW5++knl70LaNlU5kc2gX5GWWO0KqqS2T3klmieqmsWBoCXypZeEdd1bBzOtnM+xMMxjJDpF
Fiw/bpVLLkaPeRZSW1Hts7KznjrTXK+czRUXWKC6gmmd38euiUIV5WW5xwkUyxHyGgKYm+T8sY2a
8tsqN9ugj2z3PORQaj7hvawIJnacvtu5dtfdpjFu19Hqjrgr5i7XlnPIsmY+NtHKcX9q8ntYu/VW
28rufHsu1usZ5dHz3XnYfq2s0oPMZ4IMaKpzn1fA2Guy8LjrfaU4ExduMDe5CCWT/K/CWLpDdylt
4GHyrcWVNgGa7PGm19xEB7itLEBNtqNDWXvxkWblQ1u4+aGiaMA3rQbxI9fN8MK4y3a0Yu2bYPl9
5liaOGx7O/9yrcQ72V29Pc5rtn03i1g/VjVhXqIbVLW3Uq3wSIB7ASt72d+WJQe7hj+QrLUBI9F3
I5lKfqHFNQDM8XcPkgjW3hrrKIhxBa+ngvPp6Kj2G/HRK8dcq9wnTGA/Fp4ajm3ZLQ+FUAhHImG5
a17l39rCEt8iUTZhMXbd7WzB16tqlfvmUnta9HPYIPay8Wa17+GR9A7iJT03RDPJMI5Ha3Fu6Xmd
A9U66mq1pckg5W0hnVvtrpKDzRl5Sq+7PjZ2Ew/jvfYE4x0bkq65UWU7PjLuW2W01AfEHSZSZUEk
SzN+XqkXnQ6pmJZnrRf2Q/b1wPUBJnrnxo6r/TjTpDYLY95xx1392qqK/TrE7XmDQ5FXi5k1ww41
7bRGSf/dyFzxbNMYZXBW2fqXjYLjQMa59dZSNXhwCCjxrm7i2Gje/66Kh53TF1l8bhewMDEnczjZ
ts2cs+XOz6Uq3rXBL7LUEGmaDM6vaXWiA/eH+rElas44FBm3hdW6OxXN9OzyYB3NsiJekrCAyoYe
IFq4PCZ14dw2NlSTP3AcGHwv4XjjR7OdXlGAVJ0cCJJfYrDujYixu1+MjYEsWu+1WvVuMQbW6rFL
hBDHhH5ksCOFrMFJLxva1Fpv+lUTJfxuE7UQfcKTJB7TK6cdmsPKeWNnYLGmt9Firz+3tLBe8nwR
X3PH5q1x8+z7cUsPmba34bYx1ny+SaYmYaY2kmO5FR+tbcp+Z1j9cmT0Xr8SNyvv896Wx3aa2l0n
SrR1QfWUGtdqP7n44v5KholJarNjyTjssEQwz9JtDlwOLQ9gDFA2dmXy0Pu/YxjcpB+ktOuv4V8d
g7+ZDP8P2Qqmlhd/9r+2Fa7euwqrIf+bqfDXV/2bqeC4f9q21C4d7560XPlPpoL6k+Z0G7gQYwFi
5NKi/pepYLp/KhsgVgDGmI7jXHpk/t1UMP+8pBk9j79R/IF6zP+GqXDp7vubo2CDMBKlsXA1NCTe
v3T76d42Gjy9YQfuBAS43hEe+jJdrjemEyMaHqY6/2rV8L9rDnJ/t77+7TsTX6b5xnSFtm1+l4vX
8U9GWZzY1qa3YtzpyOvYmohECrimyNzbE+KJFKzNBMFQmlbIFBli6ZulOBXMCLep2TdfyvbApMn6
LZqnoOt+q921vsqkktzlUiiaMI7RrEEBV/deFS0hmFFMyd6yIxlQMFLTYDA5ZyMeEM3JSW20TTBu
FmtMj5fu7thxrkNtWR+ZiKtwzCkM8jiiD0YCxt9Wj2t5AXFjsdOGFFc8wYSvGHMeLYaJyV94hpI+
N8z7IjbzW6fH8PfHJZtvLTd7jj2X7xetS39YwMMeVrve5U12nbHV8yZveCkWbzM3RgxBzUSag/px
YkxRTlEtPixtqJfB6amY4Akb36WO113bVWmT5VojX8JNl34jVzJUxDh8i7vwazqb3qOmLWIXbdzH
oFQO5izHB7B+FUbgkN8GNjbGAclZgzhwbtWBNRnu3QzI8xUt0qPtosaa5JE6eJ9DM/dyR+rb4KHj
iZdFbD1/JImvw4gM5mNPWqDA5FzzKihkjFZCKnM+uMJNrqQlGNVsA5qLoqfAMmx9u6SluhMpxP4O
fd2+bw28IaRFcZ32HK7HZqnul/gCoIMy4ClsrTOctVNy0iGnWR1qNS7XU+YObOaK2NTQZd4eV2q7
qpapeWkr1wFdb3ojDh2W1L5KfA8yQJyAOUjAVdHXysHkPpYEedCI8hIidx2HKJyqtgxU33iDP1G2
cISM5whSJ2J7JXLCA8aP2B09IHugJ/hN4a53/DsELzlX5i/bcGzcoXGqdhMGyD2Ccc/6MjJldjBe
ltPZJqE3dDVkDbeqs+kQTwLfpBfSOqjEWZqwZpvLq71OzrbbMtbThHqqmPaXwYVt73oG/dpp1lNU
9s4lE2U3N+OYDD/aSnIh5a34Fos6+RUNTvPBK5M+9nnl3VEhy1jTrqieu5RR+xugEBoUuH28l1nF
Nmbcx+ley5HvssnEPOLVeUPASKF+sDaxP+st00sQqamI/HTKkipMLHPdQZLIfdYX65OsN+uxMl3s
hxklawuz8oLiQvstH23J+ELyd24epsj0fvRunbx1Ka/eTrldfQOunZu0fcf6dWJG9J1xNBfwsnR5
L+uhf0HOLSTnwk6/t2mGfdk4Rh6aZqdtpsasE0FrtuYvo0/NJ9J35etkZ4S5F8v5BsyMAp1YBQ0Q
cubQGpPnAcU2p7yh1skun9hCrXb9OhJxjdu4Kf2IfFsf9tZYWvs0cYeM151pPtSLI/04IWy0Syh2
OpjJxME1iTeC6IMrjtBt00Q6Nekeu3lq0d5jUVxtjAimXzNSTX4ODIqEVMwG/P7al4GZu/krTguI
hRA1CruuHA7tAgw21LZVHrf2Av+ZZFiJok2SsheAJhR1igj4xGdudm+Q8L+XBCtHrANCsMFWmfND
WrvWK2+p7deNhuLQbqN3EausnkjrJKFqSJDbll0+FAj76OK91n6jl/ab1fM04WYm1u8zxYo/uJlf
cotNZSR+75jIK8otDRzbif4gmM6G47fBMXTz+ZAPVkCkcD0ZzXAeY72S9nYzj3DoVHFbmChAqEO0
2Ol2HvT8WhCM3YJNFVlPuANB5YhVL7+nQz/ZQTwyOiIrGtRCIZ1lN8Qhx3sDT+XFXRcbZzFCW94h
MKpvc7k1n228IUyWycgtPRUkuoOBSO0WNEWy2YjZ3RqfzMiQDuaPld+WVSmS+5qNaslOac861xMt
QIe+oBDjvMJGX079Jp+urkb0D1WbGe8zDmgUrHFEs2TF5o99X/VM4TO05l5ZdEyFc7NRzkPW1lAB
F06HfQjFHtM2jxgc1LPwwjaqQRepXen5J7AEib907si4D97pUlZx9oiGBI10oxuupO6HMxnmjUGq
/XXMupIShSm/2jLgXZ5zujjqZOUJmlfj+kahFTc96h3mWzXkbkVulDv1hkGJApwnbetbtnI+60rr
p+XCj6ZADiXus8jJp45O97WOE64m6m8SpFVGza3w5lu3nM09v+gUsCerfKvquDvH7CtLg8zhsROz
9gG3v9quSonSajhEkOhLsXYWP/k7vRO345xE/ugIXKONQeonyFVxy8rLft7BS2O05BQ7pwHbahxx
jOJVzEDGbvQu4tVpOcEP+Xpd67Uw0R+n5E2Q3OaNvoQUA3dZqF0AQcMQjZL1GxVl+pnbbwMPLfUh
Fsv6veb5fK1lvFBVQr/M93JcPCj9fsM4iAX+OOUSyCCBJPHg+f1KfU3ASaX7MY/2cK8cg5zKEsl7
4fT2LzRZI3CjdHux+SB9eNqIVDAIne6XujhIla5N4NYDylFXDN3nlk4Ek+y2d2zgbYMYEm+afEhV
Oz7VtTme8MDy4prx3/luj0nyhS5ITayZtBhSSKJEXsYsoZ8EyXRhS8u2qKmlyChyv6049e88XdIH
bZrJwm2LFiBUj5HMd1gPjYFU17KJ8I6+EwxluhrUQniMhGGA56JCEpJ2uFhFz4eA7pKlN7L3Fhjz
tp7qt6nskrDqogWl3yTdWiJ87hkM8NPGwXCmqzVR+klv1qW1G32I8G2ksn2TLAaeJ6+E+dt5HwGY
6R2R7kcrB+uqSjQU9eKYcYd6jkfWGoa+HpUJ346Hn1/cfLR+rzg6gsts58meshNTMiRwJHKGL6SB
jPKQ0aEjSqW2+wguH0f78Tc14LLLvQ8TNDU+nRa2rj8TGueimagh25E3wirBNjLqq3FS6o1WDq6o
0qwqBqECVEEJHnsdbEnluxt70H0e8OZXl0dRzX26iL+lLCzfAmNUyx01SEAQgqqwHZm/uPSdBIjn
GsJhPadtavyM0o4MQmqj8VNz4IqgsfPhx6VOFydjxKmNDV3rwGJ30fsyW9wF/o2RYR2y+VS5jVLH
eCLHx4Nqm1/mHPoYuPuCbqyRhVbDJQDSkXOKjG8oM7MexW/oo5iJIPkpXVpdMFpVexq0dD7LCLpu
UVHgenkRYt95gXUhR+xJJW/zIl3fNjYmto5tHn5e9rU/CTLjVJrBFHpVhOs3gKOsFy5F2EE12FVA
qlL62WUvcTy45V6lBp5wlFK6tjV8swvRMl7YllhDuZTWJOBdVnYwLfS84Nxn/pqBw2SNYexmtmHv
yWsWO8eLFI/cKbpHbkPbckZ327td+UENmPnGlWh9wd1nO/QRi09Y7Xj3DhLMdZYsBFTWrHAeN3NN
650YvOTJYNn5jRxnXj8+FK/EHbldkali86fbZ+tbpNz+uf8N+KSbvawhKXW6GAh6j18e0+CHSibc
P3xUQIXaikQflJxuviy3R+7bjARIqFkpRqh7qW7mnqN4SotMhgXJVejn6VwloTmu81dqOEvYbC1+
1cZNxW8qmtsxCi7EUkRFPkMliIo8jlhIpF/yZT2rC+S0/eadEL6QpPIkIb+pVivhMVa1xS3Q7ViG
WLKTQCArul1s6vQJJ8d4rFdK8TaHXj76bzY3EG3n7GbpzkHtZRZbwttxFn5RaeOcFxG5vmUFw+Qi
1t5zHU0EL61oZRLkQVm0YdzhOkIAEDfz401Dd1D9xoRkqJWX1lH1i8l24X0DeaV3Y96IK1oVkmlH
zZTXB7HdF2/Eg73+TAIp+QUQAV5GLSJTUcWevpLYHEYg7WOyfhWjVTzPvXA/ZRnXx5lcbHMaidt8
qzgZEw+2uuw9U3Us9hxj7bt5zYksWEZVeL78Db3FF/7Ng7jErK0g+EL2rqHeucqU1IfUdfvQuXM2
Ac1xGfpdujFgjwbHnF514l469LNcFS7Rsf3aKfFMdYjl0wfyq6KbwLnIiAmmqulE2p9KI4uPto6h
NbrZvq0Hev+I1ZNpPqc0sZ3ZA8EFF/HJPw2Z3d33hFRzbHhF5aCyOeZNS5MdUlDD0+zGdhMYdfap
nV50Pro8CTivsx90Vl3BOgh/bmv61ehRW5L8Jdl0SSOgqXe1NR+qXhWHtDaGEBlQ+rPUdz0fgLvU
iNwd9gMGZ6EE5wbGjw7ELfFXZ8h3I724PhZNFiZjQePINIs96Yn0ULVm9TCrobwv164OB5Op0aKx
o4v4NqsqrmsceaQwziLOerGXl0zfWZ7d7+mAP4482IKM+TLu8/m+0p14FVWJk6ZERq6s69+qaIJa
TDHJJyDLHXHJdW9jWziJsczooKPGSV68U+SwGZv5RMZAf2AYoRe1QAFmTjs+Dsm2Ex2lbYkLvbBN
3UzDX+RFwcbN+5fbO4eW3NpXsyb5fTzRYjZMlfedcJ17dhJpfZOtjj9dHqCBwws0dgX5j0EBR1Jt
GCX2jv9jbtxvqOdOsJBKYeJN+ua57AZxxCnGDZ2JyzxbZWJcFVFFE4hnNEdCu9NLQzzkR0TjBj0Y
YjW+ptGp+h9WzjHogh0Qn6oilz6OLstn1HRF082Q4jTBnzfFp0Fz0fVqQp/4U+LxAMsWUzANNAiK
+4LUn5/TusIyOOVme9NtR9ZtzeAUiWioyRlTE2XbNpkUwvzyzGzcBh8EqZ0blYtWnYfMSP2Z7a3c
dgZ+tO9UdWOnL2OKt7Qgl0bc/uVmH+2SYwJtAxbtorLuVU4nCNl236pM/WOgpuFXY+PSEWHz8jV0
e9c7eZO3eEcaZ/o4sKqEIXq2Cv3LpYstTFFyrvq5n28hQfD9SP0zmI70Pn9QhIhSreI2fUAWqI/D
aFmPahBTSU2k4JbIktY5jAl1wU42PbWROJNwC2kacTjP4KYkvKkU19gnzbEYLjjP4EL074lxDB/D
ijl8+C36/Z8Gqv+/00cBzC6bAP5rffRlIAf1P+67989fffLP4PVfX/kXeK3+xGCXwPjUW3jAm8iQ
f4HXDhqphU4I4vFbPEUm/EsjtcSfyrS1dImwSOnACPyHRiqtPwGlBV/peepCa8v/jkb693CCo0xP
2kitQmshEVytf1EqB/AMzXg8Hdg7Sf4Ts+QOsUazT8RLu5+Gt+VXHOVY/vpPL9Rf/PffeG+t/t77
f/nOCp7cpF0UrZRp+F++89hTxofTMR2oz4/2aWfZzXspOQAjupiKlpjGzDmcdfP4rSBlvu0APps8
cB12KQT4HZRViqKhiLynFeJ71Ebp4K9E85kjV5rm3M5q8TVAF4K8jPrxOEtA6qAdkaUIcw5MVQ2q
6k8LQcuiia86SMtyvpeqXN7XWnqvpcjKBMZkmh7WfoUOyAedXhHYzlOfZA424WTK8fK0TqnMsieq
bMsrldYpwXbqQUBB+q36mbUGKXVrCjfQoLCParimzmSH9Jw9eGPuvHmYmAcLBv26K2mRo+tVkco3
Yh29GBMHv90WG9hUrlwC2JpfDi22B4FcE02ZPA1yycJ5Tu7dZHT201Ii9FJpHBhm9XrpvsO/5KGF
GPo0UUznp55E2sWOt7mRBEVZ4y16lrqrqI1yl0v/mQV6Fs8jX9i19p7lpEXA6aryddNlQbfI98Yo
Kj/21JWwEY4SulEYVAgVAiFc+JCWhyzeHwl5BLygtzmg9VSAMGD3M2D72F6LsRlOoGMMgkU/7oea
ya7u1Ei3F4nlkbGUbsHU2eWuZYX9Qk8A8M+IZN6bjN6WfVIsj/NZXEbWqBvHM7MqyNwMm0a3DWc2
u5LHPMrGfdTE5ZluQX3waHKg9GqlGnnucBolUxXIclwAnhj/k70z25Hc2LLsF1EgjaQZ+eqkz+4x
eMzxQkRkZHKeZ359LVfdrlKmbqe6gH5poHEBXUmpTGc4SbNj5+y9tvVVGUNIPQotVGlSu6HKLPZG
WceXecna1AdvZfkhBnIoo5y8u9VVPU170wE95lvMBsh+c9gL16NptR+zkiiPq8XkvsdoPt7C3nLO
ao6NT5bu/KtTc6I8BwOtuSIIqr+EZXrSOarRUWn0+CYRLkeZuT6ixtAOuVlVh4hUEjoeKJ4Yazbo
luCuRtDu7DFePDQemrx21KSEEiHLuzwbaCDqgW1cezFp4Ytc2Dc44jjrT4aZnbIW8PhkVFm+ZVrn
POS21tRU6Jbu1/Q2xNpmW9aBvUjnrOPZHFdtPQ/3gnEiwIBoDg9hWC04U3Xc2m1HlA+im3S5QYJC
g6PGf3SZR0ff6x0nIE/WDHPhtAtgCcQCs3U74c5yM+uxxHAQXHVW8cyX2Sf5ysR3QbsCKfAtBJfh
2Q1rTouOq+AjyUmYxxCm5Lh27JFB7jx2xveyxteIGdp4Ts2o7rcdbJMfhRwDUgRMQWEMGtRkGr3M
tnZB7TYyYa6XIw5jzhnCFo3pFbUOPpw5QvTYi5jiJq61Y1PpxgbWbGV6dhirSw/9ceT68naTLdot
ZfaXDNPPNo9OxgCdUNcI/p3pM+WDyHbUMuattODa1FZ/usaErpxZpifwKOBQDFDiQie8N1/g/yRV
fVPIpb2DTvEVpYbkrAeWCXhOuNMTVZ0LpdINpBx3o2BFb8JcxXdRoHVb2vwOWjCI3N04lZ/w3ijk
ibq90eckjP18DsZT0AIXzTHRW6sYNPjRRfYd8QA7guKxmAmJa2bb+FTJGB8y0WdHV6nbSaHuWdkg
Zkwaz0Urv4PyhrkOh2amkcdJhvdSe+VYgQ0KzEMhDfsJrISiSTj09wySqCyxNTg+JuDhAKrsO4ox
1o+2tKxNdJV9uAxwgAdYnk06E77tCdjamIfxnmFNfqfpuKQ92yQ8WQeYf6GkT83HQUMZtKKB0+0B
xA7fOi3vb9rxSsOOSvyGU9zN4JZRzM1dKaglUR/wZAWNxmoRfjpDwjkOjNzOdCZ+MDpwpIaMfBuT
EE8OKIejzX1c5dPInzDxAONwuRkCCwh6GOzorXMyzu1Dl0XqXAkZHbA8/mB3im8YHkHWbPDS0K1e
7HafmOnkVUGdhutmWaCWxm1oFL42180X3QOUUEiL9ZOSRctIK0jITIoaLZlWjj2EZw6UFzot6UsX
N5BRlMmMH5vGdo5NMsBdXpitXQ/OsIOKmljrYRicG/Lk8mfFfULWazQ78H0FUktp3bVTHXzCsDKs
hxa+EYeRpYg6umamzvCtkQ0yHaoDNEC0qpjTNcsZV7fpJb3+WaF03th5u2wzYQxHEFpkvBWv2tTT
wCU+g2I+RY2s/lQjGds471vol5XjwA+p4+5xTAUy9SufjhmhGhFuS+g32TDWyKKL+4D2BOwYQpFo
CGt3WWcFN5M2AkZsA6w21kZvm9hHGm74V34tETv73FDJenSs5kgcAP6OBrhlGof8CGCnBv0LRNK3
mfV9T6OaUkEXGF1J0Pa0qRYQaDjKxuF1OiKyU+VkE7CDxt46A5D6IKS8B3DPTY4m65jY4XNouuG6
7kYegGBkeQ5NWAidBYg915bokhPKsy6TeKONAeG/0oDn24tTNGHyy7TOwKcPemAKRecBauvOMN/o
Q0PvWJXTlHpzWzNiaYNmWykcK9yhcU0taHrtFUA3TMtTkA18kXlJ5p3ki83qIjiXzlBug7Z6Gu1I
e3TLotl1LvMQSg18LBKtb8loessK5Bw5Z4drqFjgx3uR+nZhyZ1MGIBFiXvXajOvby6sW8xgSFgw
CnmiGSZrq6UyXqeTCtF6pUiLzQY5WRtb9pFyoX272gOQdLu2jbYzbu9kXEGIM7rWWZdFML65Ss8u
oG31o+5m6Q+4JnKvseXsDRhoLwhLpN+DwBo2o62XWF+mHt2L0oMferT0O+TxjgcbW1Q+22yw5QwL
VLuMjegu1HD4gI4ZYB+F1rSdRGJ+gEevT5zhptvcRcu4uupDwbz2Qh4gwDNkH4YkP4SknD6ErmEf
dWcwHuc6Cb5nbbAM18ZJvnWaME5ZmIxgn2CzO0AUvcZyTom7Dk0NrKY+tUytwnkIt6WOpivXhfFs
Wo67Isma8zZ5CbBBRRZ+9SjlBi+Triq5CQWaF8fRHoWSyS5Gxn5MpmS55k4Mr/Accsjuc4E+h/IB
gGrR0hrs3eLQ6Xrqru3IXB7TZJ6/9wlEGL9y0vTSoHu6uFGJ5DmNkepT2vbeSGm/SVB0P6MS0G+C
qCgOUQA+dhZDjUluViMn6UbS17WYiOc5szrwedMjDF1rNyBfv9dcs6OalMGd2cLFzAzHOHZMll+1
bExxCdblq2kFQMQBLMkuvEEkLE/CwQq1rjUbio+TInJfQTht6UroBkaYJT5ZuknUpmqabamh+VqN
QTx5JMJgS+xbRhso3SUPU4rE6Yb87giNd8F4eSgoGPO5u0iMXXtVcQUFgPcnUw5DSj+kMx+DYEQr
uGjo6+/YItjfsIoNMwsYU/q8dWLYu23ru0sBwt8slo0rrRqvJZZHlbkfSVwZBFmQZRY7xbwFjCA3
NWLnL4oWlE/o9GIvXBjuI2sASZkDHtlXdLTfeGmXi+a2VJv2BLwVmI7vaLoglwMGnZ0TAyGxidyV
DGVu6O4N00dpiqm+nycIbQ8axETQ+BXQNk4iHPC8gHCScdUV13GbJQadXZaxA/NvGF1bm7b4BQJ2
+DgBMfuxaKnAySXDco0QPdz2jd7eY0Qz3vrStR77aRRwyxrhvl4dG8s6iePiIcy16GsaZXLQpGV+
1BaQCDQeMf3rkTHoBcSL9R3FyHIIR2I1VvSt68vcGKwVCxZYCrbWYFWzuzrc1gCqClDUZv8iud0f
Kd6mJ1sCjnp0ckt2UM5gdzPMHwXCUbok6zBPcCWac4LE2g5nkCR5CLw57uld7yuDh9DvQy0Am2pD
MezyWSIrTHl78dA4hl+yHx5L+LCAo826ugkbFUX+qJkC/mulDN53hWECF+aV6dKbb4D+o21huNVz
xRD1Q3AkAt5d1ZfGtu5jbfDDCVNvBRP32M0Qj0Oew1XmSv0jUUjCw8JN9lfn8TNSb+3VqErbwYo6
W28SCflh6MZ5M7hOeSvoLN2H8KTAAIZTsLOSbF3PVbqnoo5OzK9A+0DA2PV8hR94kIZTV2ryzoqq
ZpNr2AC7UqFtSeYDYwvDJwkkuRS4Cc5ENBLtYrsdonR0j4gxnRpfrcrm4Fg2CzZAWwXnMHLe+zD6
0oZ8uu8rPShWE8ZCVmsoRKtWDu6P3gHNGxGqt4G7FNIbFmitgeS+jAlvTqYV3UuShRiNJmmeix4r
CUaA/D4t8VpbETPCqnMvNeXsHUZkZo6EoHy3TGthBx3FjtQFSbyj2x2WEJMwfLjxOTWYgLVaGt2g
2U3uQP6bWLXwKaxzo+pOU0Bwa6NBn0TfGd0PNAB8s4rLagU0urrrOZN+1rOw7qO86JDpIF1APNHc
DvaY7ktVv/T6FJf+5KCcZ0xHoOJUuo7XjMhR075bPiJUtStj6nUvzZAEz10iXoeoFOdhoIuBrN19
jVUdvAcxa75Ns37Ptjpc5rCc32NqsRus2ihR4DGce3BUD9jQkcKPSGI3i1YRtWFZ1TlgAv40tKz3
qir795hJGaqjLv6YJbxRxkQcqY1iUGdHXZVBw8zbFbOr+NEQozfBurp2EIF5CXB9Rg/pBkZfcsbq
EzxnJHMe7CpInrHScECNZM5JcCiQJMyo6RGh3CkMeocAsK+vDX32iPdFnMlCKX7gxoBqH+uFeHSo
J2/0nD1vBYvH/ALEzAmrb/LmqIctojE8leFO40Ez1iYMaMSlJOy+9HXahX6pWdVLN1WMhx13Mh5S
e64eVSPaj0RDbo+iqK8LDPh1AWA2Cz5GBopYmELWl2NbNvJuYfV7Xhom8aeEOR0jUZlbzSZhvvsR
diPnK7uPzc9BFvK5JNHIS5UqmQsalY/gX72UkiaNnXflKaRSQ3HA2sEFJYx/CifbxIOyLnSfjbUh
G3vHN9neNgbmPWwS8JHyfjgaQx2vWkQFa8Ibsh3y8HmzYPA6tQ4LBpCv6rVROs7cNNcudpbaHiZA
qCLK61jiS68oMfCWRS2nG1dDybfTAHWhPHXxFGI/MJ4LThu4d7HX/hh0C9hVo8/rOZnR6gULiHpM
B/P8knKGpI8bkyGBxC9idjiG1ARWwIFaRK2Vb6gC6H4j23sTbmw8qqTgAYqNhWvQ2vJydTVONILC
4tnK6x8tiE9nXau5+FiaYP5RUoPuI1tjGQq0xY/yuvRtnDJbOcWfaUhjC9I7WoT5A/vSTNedd3rs
kK2MUaJfi7FnFpnyMDftgx6MYov4VzsigHO4m/h/ezezfQa3EPcIf4l659LFrXUbmAHEuNAS2sqE
5cU4LUj3NuE1R2xwcg9sh8dBo+l3WCD9lX4WmddtKgfA2dXkNGQrtqqWN01bjhPEh3MczpFP06PZ
Gm6gf0Y8Pp+VAZ4NoUeJjSHK6qOMdPs8cILakPXRXfAB381LZGzZm8dLGmhFwdDWZAys2QD3NNda
Adxqbm2h3157Qm+k2VgVLpDRMNHkFMktlV3OeIL16hyhFqfb1doMu9zICr0+4eBJPsBi0X9bOt+c
ouxZz1QmV+CH5T2lQWZ50AiDW8i1+qobFUFoYOxozpuxb7bwZZ1g5r3MAheqK/KATUd4esGmVzZH
q6GX6Fm9CF5IBhGbtqnaN7gqOmlTPZ48Zo4s4NZg35txXwO7Jf+8rMlswPhjnvVKg1EWuKU6Qv1X
O7NMk4OI5/aIN6M6xlbsXAgerDZgS+nkCVDMr9fU9luaay06WLOlpIFKlq7rQYPUslhVsg6tmalz
vfidCGG4h0L/0pYw3Q/BEjxIViYMlr2w2I4WZg+Lk27CpA83IOeXW7el+xYJaJkEEuTOeUq76n7R
Jjji4Cn5Jc0sdsToLR+4JtShsqvkSdo1q+BE5gn9RuYiFc0rY8VL3d5yJhDPV51P6ev6QM2lrJ3Z
spl15bCCfTpx3DOcVSO0J6cbWpz7Y8kUOw+5mygyQGxk070KIPLWs6Ptu0xWB41wKQQFRf2uw8z0
tbCM/TZPgM8iy+C4vk2NvL5Fm0goQ+rQVVyQNqz4R3vfWU5+Yhg6bsiVqZRfRAkGndkhFtsyI97x
kvGLhxMl2PZp3RhsPGK4MTK3fUY6Z0DiLkgW62cs/XSurvIbErvXCpYi5+Qxrh7TlmJ8E9stI3no
AUmx0WBDlschioC/Em0meG5pfhBRkIbaC2639uDgBqH3TBGdehFgz8syRw0QYcVIPFILkiJCPmj2
Lra0Rz+p4/5HovJlu/SjfCedSl4c0oGMDThmrV4nIBCzjW1CnF8lNUO4VZahjfR61zEvLbPk1Bvd
qw4vddzqpbfM5HPQ9HkhQAHR3H5qCd04LLT6H2PgwK+1GYxbDUb9LR75GE0EgqB7kEFQ/wTEhLsK
bezFHKz8lu3mDZs8rAYH0qCBJvxdK81oU83wg2NTmYcWSNJz0ibI7gpnwkooI3S5hZHRSOn2fAvL
mjCv6UbGrULXUbrlQ9cNMJSDmexTJe2DQ87bnTlDE8Xm51SnsF+ASHW4Mb/oGqCoDAsGevACGR1o
zAMtH+x0s6OHjPoHDMb0GjsEdnAYEfO5yy217qN7LFN972NJcx/TLihOIdlOpIY0KT4hNZ0DwU6w
I2IIeWW8RN2ng3kHcCMOOMAoZc74kq6zfe9Upomqdpwz14/VfBXxmXRqQT4jyPFNxLobthFxl1lu
d2/OYnmhcT7ea7Iv8LYbjKcLq912bWU+megub82qs9axozHZLmMx+21mQ3Dps5lz+egwxSTH4S2e
ZHbsNPSvDVlrNS1II7KONfB3nVuQ8dcIod4NyYSO8Dr0YK/z0sGPkhTXxMZNyVaH5Hw74eJqVgo4
QIFNSLr3ZKItJCMwvv4KjAhpXmwZxgO4AAzPMcKHB1zdAkdKwAEa7qXNdtqiZ3UjDlJTbto3TWm0
lzos9YsYzeJ21uwC3UwQ12/L5MQ3SHJrzvK1I886wAfaOEWbFDuiAIwnGbkCti0BJl5ex4yPWyzu
jGiSXB3Qmwbf4jRfPiqXl2c9RhRszHzrEfnzgrJXzibHuAXZxwtP2zB4RRazE9D1nG6xTQbfRq27
LnC8RLbBf4SbQexNo1vOusA5H0WkjoV13h5Z29mAWlf/ai0MokTasfOhvtaepBZX94ju1WEKk5q8
oW7Yoybrf7S9dXWMu6ydo+PWalWjfPsuCU3wm6zH0DtmidfJrtjBiFUHm3XbH1SZPVjTYB80AfBy
wSLwVSRYqr0FJCJBK3qxSyxyxvwpzOsPo8LZg0hblReOSHS/q6J9SgfTuXeozr4tlVIPi2j4S8M6
1KIoeQ2vqmQCumbGHTHSfrx3OupFvsOHAiTPN3ag3FklanQfQQ2YgVfAdo3XZRvdgQ9tL2WZ2kwP
WFuwR2N6OLoE893lpsqOlcFvIuUXN9ci1Z2cCroJKMv694W22nVDHsTZ6aGNBopTySosxuyCmjNN
PLLeBA7EoFzuYQRxRyhuTujV5T3DrWKf6Qa6fIGwRKST7WEx4qhhlc26abBgEegV3ObDLA/8tvCW
t1v7nAzk+fzjaxQM6dqIy+mDI7Nz0xMkdDdP+Vdt2CBN+tADpOh4InHns+zm/CFGWLBFj1V6SeQ+
zIjj8B1mNjsjrct91+pXV8I4xetE6PLKDaaukIqXZ6462FFXEX5Dztdm4PjKhKanw6HFebDvKNvf
VVTKu0DXifOzoBlcLAp6TgKZTegVKZXhapgIAokH9NIrwibatzCdmhPT1W8lDPN0VXWtfRuFQp1H
WVr3E+2M90I5lg3JPgg7jruMb6Kep2nUwx2ranAFdjlkW9JTSJte/ECvNWiI9Ou+8Iyy1WKPtntj
+Kk9zrlHlkd47DVVvJghWxasIkqWiA5naogRCzHTlhKdQ/XMPLXb53y/66juyt2Eq9zXlW6uHdgA
5VY3bYvdNJwYWnVd/i7NoD0zO+zXmZydHwNq4+OoXRVZbPdvOiRWpDd9hrEx1Qf30Ac2haxKmFuZ
S88JRsDPOraipZWT16bvMM25Asftj8q2Cgv7OST8gJS/lUWPBKMyfYwzznwWOVfVoGO6Nnqw8Vtv
TNcYH2MYYV/lOE+fMWXrY43DvVlBFrmu/8hfTtJNMNcuJjbuGmAVkkj0Z8+0SClNlpwz3mpIWIyH
3lHMYdLOZKNJu+gMoUv/BIYHcGmsApwezczGNReu3Acolo78UHAa2IMngCwmQTR2B6grKcJy37Q2
uAukhgUBJkE2v9SoR5nbRO5GiIo9v6ijbg3fCkVMGcA69jsVL2eELqzeRCGmB+UihQknmM649Gb1
jVwVxDJSZ+KH1qtktxJxFVyhCLN9U2GZQCTZmWnHY84utsoLmSDGlz3hKu408TFpauFBb8vSBdZi
GU/Z0DBHEUV6nAY1kaIWaNqeJnuufLtpr/+C4BwCafpYPDGzJbBlZCBKfnth21/kuhY3YEKsezYv
aheyaIhBsNna952eXxNoxTK90m8W6yZNtMfwerrKnQ5UQuhOJAsyH1yPyPL8CWbK2XEH8ZVa5XUT
y9wN9sgm8iyjx75voyIAAu7mxyXXjcNU1BOIfibeoIdokkPXgqfdiLXjSIM3ayDwNhnvCda4M6N2
5HTdvvYU4eTuFNne0Qpt3aVGi3C/Hr4blZ3ASG7iG3FdncNldnyFwPekDZXwgoG/WxIbG7jRt/qr
rtXxDWmN6TltRrEuO51spRrkXeyZdvca9dVy3wxDcYJzdTXbG9raEkG+zwylf8uqgWDZymlOOais
22CpEzDI8Rj7fTYu39rQjHah4ap9s5QklPS4i8YSxPrm/2uD/k+QjFBb8Cb+Rht0+kjb6ONr/P69
+qsy6F+/71/uSesPA0UFw4ArP9H80yP5X0hGFnld0j6woRQ51l/ck8YfSger5JrKwtL4p0Sp/U8k
o/OHQFAj+BUXLY8lIY7+D9yTJmxHDC+0u4ordBIjCCdI/Jm6AfwDBZNr/mxitOmrYyXElCLH/ODm
7dYlFu8U5s171xLfiajIJywP40vTbwOHB4yR6jPECf1UtsOrOSZvfdXcSIQXW0aa0Nvr7o6QYpx7
El5J2WvMxyusIY2dvXZOm8HjTl+JUgVbPR9MV5Lm3SNEoojyxJjc/uVu/BsB0hUP/MsPh4DEIMrd
MRXwyl9+uP+Oj58YrRh2v0mDH0VT3en/mCL/6ych1ULJ5RguZxjDstxfoKmh1hhqyEmTb42S5ikG
PhLlGVH7Bsb/3/9QV1XYX36qK0MTzKJx/T8TVZcUV83VX3ynnHTGnDJE8ws5fFNBrTxshC9/gs2v
4anBwHwig9Hk67WsfLwFradLC89nWEfbwBjJIyIk0orVG//VY1HkZw3ykW/bzWuojcdSqg+Bpcqu
pG/L8rPhpOxhiWTIU9Sn2QobsgricROYOtKVvt2bxGp63UBslAWBnkjo+UMOy1tdxxgEFBL1FJH9
77+DP1nG/31n//wOHBfjsZCSEy423J+/g4AQ7mE2NdcvHWcbJQBAc8bmVdRtqhIQXvla5fIDFiLB
bbSvkFWurCH/yrTo++8v5M8P+vlClIGgzlQ4nQVD718uZI4mavDQjtZZR+4cxh2G80TYOGHb+OyE
34h2P1oJ4oAsOzb98ljaM57BRG1NRFYrMJD3Zt88JBMYVLveWqH6WJLwPZ+NzZLZl3+42Cvp+K8X
qyQOad4DIXWlbJaQn7+1gjQYQlEI9NH1BXETnUGlj4/WoD/UmjzT9Hps+3LPIGa3TLB9a/1ZAy2F
qxli0BShrkr8gTwhRSPOWzKIclI+jhW54b+/zr/dXa4TmqBA7cSrZLPS/XyddljT5yB0xx/i7KFy
knozklBLYudE86g/tiBrwJ4g+WccRR+wWd6JXnogfWHdU4n//mJ+1U7+ci3OL/RoXZLXTWMwANuG
tY1Y8dQ1UF7BTSRbov3Hj/tzTfrlHjGJ4mkiowZju/7LAwWxP3UWyBf+NdeVgWdVrhyiX/t85Kkg
HDTMxMaZ85IegoYS66oUopeGYC56V7NpovsJ2jWhSJiX3eI16ClLW3eTJ+0jgIf0SIZD5vWBSzKs
Hd+7ud7DbHVJV1xOTtdau0TCx0SiWHsNIuRZlMYa0/LRcV18VthL15ZVn7JaCzfBDOoPvCWNUYfe
eGnXy4rZKDCgJjTXnbnc/f5G/LzEKljB8Ig4Tkn2KgPO7C8PBd1TiLIgL/1lsdaLFW6S6gYGLdPx
8+8/SPz9NUEMgw5ep/PF/mv/sm3YiDVxQ/JOm4k6xkP6HdQjRgenYuztmow32+glmcYHq172XT9f
aNy8BU7erkAEv4Oe8wq7/QoVMk09xYElHruuOV/9dL+/Tuvvj+bP10n98NeNQGeaHgqsK8ymYNoY
46ZNVeKhaH0N2KBXSh8GP6qIKYu0qF1l5EY1yFnIPqMBsJCnS8dWu8Gjrq2nqTZ3sAqHc9M2Oa36
Md3ZhRPQ9pAWQZdN+tyPFpLHursZSijJVkWjq6IRR84g5NXC5YMJMeK0uIBTDRhAg0OcabjVcb6G
D9tviWd6mbrkI7giwSdaYu+z3T8DN5T+1V3zgxCNzJuCsNkEfR0eC1kum5Su/O+/s78/RFQ7tkXV
wzaNheOXtxm+NOWGWbh+aAc3EH5ZBGEummobVGLz+48y/t1nUXPgxxemBSfil30aqEzdt2bp+gOD
5EPfL5BJK/NY4dx9jkbDQuxTYzSdz234I1QxZibMyivhssGOXdn48J4lNwWnDce1f7i4X3XZSuIK
tnlrYXrwNv1a9mXJYEDuSgNc7dkB4LMiNXCpn/7hG/i1UuFToIawiCk+w0Dh/vMD2giCwgb8tEiH
kHhOatrNdpz6HOy3eCBL8qz7yxhW1UdW208JdEO7NQmiRKOsrKJf1wv8/LqJi7VqpzunsaMTmqsU
X5+y/qGg+HdXSlInmyKPhaAP/fOVdokZMEGLA9+RJatKnG+QFK0gqDLT09GwQPff6HpwdET3D/sL
B4qf92SFKl5iG1BoKJT962IzOHm3lGEZ+HmlnoNRscQ0How93yzEhckyU/D6Hz7yz5CQn/YYPlMa
QkiLnj0L3C/3xc0JeAGh4PpuDclKXHsrcTUdKkuZZGlQ2uf9N2JcnurIQkUjPwQIBS/QPqFEhwBk
y/LGmQoGDiYSauXFyePvnxvrbwswU3TpuBS4CgEylfvPd2PSaqPURUf4tNNfEyO3gR3AjeN1QfmB
eDZdsiPSqu04iR+JjUhzke8MpqdNJ4O3pl5on0iLJvPwg5TLTT7pQMVpwGppfDfKdFtFI1sVHUq3
Kr+Bi3HWilHXgPZsX/LLS2WNhwQpCjLR1qdHUW9Su/0+5/pjj0jEaEOfEKfN0Fyz1QLSM80m/Yc7
pH4+lrHZEQbAsYVULJt3Bz/Jz99AEccdp41I+e2gHgE43S9OuVMFXbsKiIyXuV2zZpx5rqYw84yA
fwOHnlZT1q67sL10zXixGiZIuiYcL04twpsaNni4LE6uvyq8Yn7uEorIRPUUth3UqZnFu8bU0IzM
6RgenggOG/04CD4cMGPw350HoGpvhojPBpoahmD7Bg3CkMyFPyIOgmW8fDGpqlD+1TdNHyNv5NL0
/DbLptOUJKeUMTwKFvtjgIyumSYEjWLcdp08l1q6rTmDrCc3VfTlgWNaYMDWEwSxEqHwSh9po3b5
5M9GOm0i5LrmBDGAXzrQD/42NuFtmb2qxV3H3fffP4x/22RJRUDcpCuOdrpJosDPd6KXRVBA5KQe
E3CUd7aCd76rUbBjL/jzk/5vW7D+H4JPCRBGFE//e3PV7VdMA+WvvZN//ZZ/uarUHzQ4KIUdqf+v
Dsl/9k4c4w9L53+2oZPdq1uS2/IvVxVxFuDsrpkVSreM67H8v1xVhvrjimyi4+JiTGID/B/1TngR
ufd/XUcxNDn0dOS1v4BH61cCVDzImrg++pNVVmIFQTmOb6aZNB3FQUMGiqLyxuFEknVuR/laZHlw
Iqkl27DZ1Efc7sYaQFLOmArid4W1NuxXQnSKkHN2gmYrCpvCkUh5tXLLbloD6nEMr4jH5oBSpX5d
YjvjdYMPSKcVJluaMNcklms9tH20q+uwuI0tZXWrOuwG17dNplZeDsIc+cpsAV8UVgNhTjiZdYw5
JUNdhY2zJvFXO48E9dbYtFnyOaZO2nfsVQ1RlKPhfsZugwlbH51zaSfxoexdJnJ5upQncrnlC35n
QPqYPOnFX1lQGBDiZoBXZPZo1JIieUb8+zYuenyOm/iRMDuw5mE+7G3EzR8M1aOjJYg8C5pOAmWw
srMeJ2I7DVq71tWV8zMX0X4gHI5Tvb7vNMKLaXgta5evbo3WEi14zcBWL6Lx0oAg9FLXOTvgI48Q
XxF9tukXPMUrTRNkeODYyb7AKgPXcJjfp6WUKCEXkNOLjhHbi7GwZYBfTPPAUArCCyND/E9tjxaB
pAPbOWodg+AVXxpgfSTeBpbbaaR8yNGdPBnhot8RQz1diATNXIjJsWhXehLWt6lJPC0LMsKrEmFi
vR9BLx1lGAqY2zTmbolUvEJHa4d5ct5gFDmOnEZNmGFVZK00ZfUIf6sQofcA+ckjxw2lUgHS7wBa
K/EC7D9Xl5BTE76MSDDeUOyzw49pckPioriJBy15R2QmNji3ii1s6PL6Iw0ZU1rXeboOmtZ250wn
JAzDbWeojFvpXpkPFgns3UqMzfDgGGWEAiw2xQvGXflcVgao5WpsjHvXduWtFLRemA4EJTN3le1y
1xpp+PXD/NLpIvysCZG7bwHwrk0tChErxPMcnkZ+pGEDxL8E2Jo1TCCljC9MnR0CIlN9R9zetMnt
PM+wCV5X5EqVZ3AoHVv9g2hiGpXjsFFa9FyO9eSV6Tzc9B3fsdGq5G1SdX9H3vng2RaSOgdQdTcZ
N4R1MATrp+U+BYp5xtbHV6Y1xImjHoHqxERuS/hyx1uNgGE7Ng0tUsTdIJWqRjSAGV1m5J4G79i3
NH38rpLgrTMziA61WZzH2p32YTXiM08WVe/6NrdO5TyVh2JpHYKvhBHcJi2ktVUxBMURsRbIfTEa
sfKwjan7Is7aZ4MxR+chWFLn1jWaV3SoBaDapqIyVk4pcbgE/bQfHUGmZlGHCP11hsHzO5E4sfnQ
OoxNW7sovzJ3hMWKJU/K6uTw7KMLMWoM1y8o4qZpHyXKxmETDuhlStNKdbhtQeCekMbBfbVnQNYd
PkR3NfbKyQ+xxh8PyHqYnyI6zb7dd/kLlAILg14Z14A8U2a8S2f3gIZ7lmmg6CaB2srusxcAt+O2
dxvN9ljsn/vaHU+G2bU3SB2Kp6yxbeaXQgLfZdikfylFBw3fIBHhgojbATLYZugSrB8kwZi3pTHN
n9hujDfytjNPNZ29m3iLWGGrcOMgNnkcY0FWTqYvgAu8zKrLr3DoyvvFksH3hLjMXaqoZ5pxIuhB
6PzBAMANJLUm2JntFJp2+4jNw3K8/+DuTJYjV9Ls/Cpt2qMMgAMOYCGZKRBzkAzOQ25gZCbTMc+O
6en14Vap7da1NlX3QlpoV0NmMpNEOH4//znfcbzOV2HP/nh6JO5BMYTXdZPcMzMszkmlwtpi/GZM
TFjGy2NkT9y6Co1Ac1uCo7ZPhYbMtXPtZNQbK1PLc6odm5xc7NBRTLrWiRmDKY0+2DQNDaHfBdnt
5FYGrxcl9jXULmhymuukXUfVYQ6qJTSDih9lrq7EAPObluhDaDjTxGXdUYCtePFsirGrCTelC1DB
QI6HeZqKWwJL44ubNAojcyDZqTt2/UOz15NhC4st33TjWkLr6WaN6RnATNB3CekXee2lx4xVPqG2
pJh/mvCl5s2QzcFX3BgsuusUegiYs5gg2EwGlOyotzDhmcU8zyHsG5gWGSjUx87zWP9RyezFl0hS
nAPOgu0fbzC6ta9eZbaXsYipBE4Z06nlxUBxS5vneBQuCAmrM4oLhS7JkXQgyQ3iVlOI5461wxj3
j96k+32Xt+Zn0y+PDsAtsYmySD+ZU0YVrDLWnhEwVx7pH+y93YZCAPnZgnDKt1k9ybdWuzpgD1lj
rqVdeoCN38hFYuNdzYwQz/rQnMf5m6Wc+eJa/fjUBwoOZTXMPS47M7hQ4IggbdjOo9U1zpvRsaPk
wHbOcCzhoaStIuo73y6EJ6cQMxQQaze7WYLlbPd8YEm05nTo5BWpFy0c3Kr20kn3Lomp8A4LfpRU
vQD5nfEcjkZ5INYqfjM4zXpfgzWbH4Qy4xdSJ8P6p5v+BV+cVIdEVOKF2ArnHZJTX5/pTuWG0RZN
f4WABSOPLG7wVudBcbTw2FSbzDGRjEiRDhE3wwiykoyZ1zZF0Wbutss6ftCUZKfFtZsGttb+0OUf
FBKY1zYlZLphc4Alsx3mkhkigBNoern+aMCYXbW9GGADIwJqADC7p25xjE/QJy40cI3PdodHgoPG
LOhpj3O7wWGIqf3Kv7o5R7FhdkfJshyyZqy77y6PAaODqVP+JuLK6R2rmczLptXCi0MffaoLYzPm
wMbLZ3TEkorx1pvMegkr+iVg6LlW/YvuNjcLuX9V9LeuRhxnbH76CAPHmm6VnxoaFTSuKcK70NuG
u4J1imVXVzDUEGRN9eEibN249Bi9GUlOvMKcu/R2sKoXf+TiA2Q5UdYOjKp7ASiS7tJiSDXOi/IX
WwfwF5Da3hc8y6e2WVtPBi313ZTRu0Fyo+g3EVA2zhTo1JucYoR5X+Lgvoeru/CRj7CCgQlK2fVz
g9YficYDgqrBfWevqJ9/n+OCSEmWWanaGb6jLobjqxeopPE3jXiCj/Qw5hXV0tUClXopefRW39F2
6VsSSljQSSM0nSNDzxIy2OKNWwtfdPQ6NG25aUQMUlv29qamEjoEEoT9fo4PDKTHDMJORzIASyQw
Y0hj5iJ7jAosJoSP6ROSkrMzO+ostgntR29jEmQ7OnynkPc+50nGU3lWvoiOvcrrm4pKomdQJjRL
9firhOVMH0Ej8zzsWrP5UvSpJOESx+LnVFTk/YZdlFXLB9vM74Haoo2BnZamRnsAsrUWjW2cGb5X
oKkVO0R0P6D9k/Y+zNQUzzujb813y+Ft9EYXjwEZchLuvYAAc1pgOrU70eZ5c1R9DZZrDLgUc9CW
2VetXDZVCwfEFkUVXwkdFAY908RLjy2vi7DnHXDC4FA/VkEyvkb91KxUc3sECs+UiUP/AjgxphW5
T+P5SOzOnzYtRSLFBqMj5oUsxz7sNvylhZcVX+yv2ncbDQCr05AZ3/BRC6ZOW/JnT377wAlk2qE2
RU3xR1Z192Y9BqS6qMDa2p4I7rO0bJ8Q5WESRDKjtIr63+aHhHEH6LNOS2vLgDZ/+P5U/ySgxacD
dn4TXPjgMRgmZVx9BlJ3z3jrBHQ0Yd8Xk9W9+IKA/E7UNLlvBHBF3rNqxtZFN8QBBO505OkZUW9i
U/9y+jmg4XZJggua0WrrBhq6LqXx1HHiinLYph1gb9u042OeF3QcGJ2n3tmgS6CfI4GzHJckRu5K
ADtlZLM+A7/TZ4us1u1I/pJMlb+OYEOvmAcK/HIMB4I1DzMh4Kpg7m7miDX3pqHGmzQfOYbgEJdO
8c0hAcOJhrTb3DdTgWDUlDu+ZxiSB58oHATQeHWslNRh44t77fDYXPiwOmGSAN8bamGdLdCgG19k
xDZdPe44VeGRemTXcI3CENtYRDopQFhm9ZKqPPiloP3yQ49l9jWRqblpazewoQz7cPOGrrW+hMZ0
O5mxChPyZPhtuTdi3q/R4qcLyQLgqQv1E4GIieGnS3mPszi1WV0qSXVIzsFCKu00sg0gtg+KP8hN
D3KYdn8kWbx8TXnDgqn2V1obnsuv2q5KZPxcPWl8PO8YWEw8dIr7n8c75G6oaxzDoDnIn0rPpmuR
D5ZJ67oJeY0AdHux+VjspmIkmWAax5Gq7LAsn+j5AXMAkXR+wMXgh5VTA9nQXuBdZkU9Q6inPn/t
YmwwEzZHNpQyX1Z2exf/gvrIsFhBjGpcrzjAvVoUOecyvqg+0PfSiuIT0XDyte6QP3FeNDdK8M9g
MmLZMxB1x8vEC3de5uHZHo0ztituVFb+4aWctlPgqKemWv6FZP5XtQk1HksGml9gIpzLVdb480rH
F3xjMfkuhA6t9KEeIa+TOrC2QFC9Mxw8QmUlm9g/aS73fxcs/sxp+asEjTfFpJETsdHnu0855z9/
URvE0hJ52XQYYwU6Ihj7e3RNFGgTXkK9tHrPlUyeunFs/oW49tcVyfqVkU0Q1pA8Id38ZR1Tu+7o
5Wv2vMEpzajjYVOYKgmbYRbZgsedhPv/FZHt/zvO0eoV+j9KcY+f6WfXx5/lP6lxf/9d/86BJ8Ps
sTJYlTOxbnP+LsbJ4G8OBptVsV5tKX82MoE4Ws1KzNpc84E+rx6nfxiZbPE3lD10OlcI07dMthD/
BSOTL+2/iHE8RuvT5PMceTzL8i/PEtVwE0a9vtubpNHygxFNXXRr5yTRqAeq5ImCJQgITKMdsJg0
pcC1kfZSbgsjK+66lhjYprCVf7GHTOxHMYkb2QRZEhZz3XKHhHwD3HfEVww2obD1TVBMe+2lgtRE
4439gcI6LJrDAMSIsdUYQ5040S21UxTJJjgrT3HQ1TgUdFHUBwkD8WNJJvhwFhZTIvxjyp0tIzqA
W6eM1A2sSvlFqbre0RszIn4F/v2SWQuZWN/Y0XaT0ciRVbu60dnjwBr4J8Aw43Mup7x4MfNIfmFK
Ld9thuU2nO0VvVK4tAntFS7sX4PppW85uyfwo9CP3E09epl/wMM0PXWmqeHiua19Y6KTfMwzMI96
macP4WOt3Yz0xNwRR2oxZ5bWahgt+4XQvm1TLYsJVyxbibyVQxSkMnAztFYN2bsU9bVoqb6F36SD
j7qyhPo0S5+ZNalmI9uNWbP2VKJIspO23A/qIvD19GO8OqiD0jh3ncihmBeDXohwBIO4+MPclYeO
wdg6VSv4yelLQo66Z+y2+77jH5DlpMLMqS32DcLjl+g1t6nUqe/zpHV+xZY1vVAoQvhWzxFz+cjL
+1wDoaxAzAGziPKxfi26Mj8MbGDAwroa5l05NwwMJuzL11ir/pVUeUa/yxIkXFQXp3q0JCmAHX+D
6XUY+/y+rJv4AQdpynZ77oNjDBT6AHFAvadqWlUW2008nxIiDbXER3l401SztmdpjZYRMhwY1p7J
b4Zv4Qzpp9sNDI5BRQLuYjEIMe61ZsnPzGJBVGAueSbzyggKZm6uN5ZD6V1YVx0knn72kICD2e9e
NStJUEr5OH2ksvdv0iQgJoO0G+ndwPuw5oGduXwQAh6DjcUalqxDUbXNIRpTUe/6plB4zCAQHhwS
sTeIWfaD7kb/JUs7xmY8/QOWEcJPYTAUyz3Wd5E/TlAGGIQ7cUwaKe4t2l+wEpvcEXK6zoBnUt3w
QRdkdvGADBlbi7zpT3JvHoyQwjf23Nv6cxLNkkLBaYWmwuzZBWUlPwKVYs0urMSCKKyJIG/rQQdj
KGo73+PoaE++wICwr9pY783K1H2I/0HM2CB69UhhJ1nkBmrGuzkmzRveQf9LDr5z8cYBF7dJ3nHD
ipqmssp/0+R8ieyJ0dnMveV8em4izatyVCXRLsacOMCU62tTLuOMoKidczs4LfjSHO/XXrS1fner
uPuKU+VjkPNmPz+0nAPpHsiSFsdstoFqK2nylSPUO2zSMkMRach3uGGVeGj3MTb2IZxkAN16cjU9
DkkmuoLqiHq8neElQlSp7bYnxMWss2ES4mMem/1MfzYmTLw7PLCflWMk9EnWRnS0gzj/NcNOoydC
iZuSTzheL7IlP1vJVtzzavcw4Rx7jQNqqEDaCOdnS3/V1Z896QBJJYJ1p3Q1/DAWjNEp0SX2f1Vw
43OzfOGJwiJSBDyVJXblPS+T+SPTc37XwEQcETgbx9tA07EPCCclaAxv+Jm2qG2eIkQ4xzOduPHE
6KVTCyZ30VuDvKHiYnnisHGLZzR+dpWp4d9R2FjyBbymPXcgSt8TmrpZqfS+523MvDDeGnPSd9kQ
mL9heaOA+WmtmewhKFNx4SkyJ3b1qxdNIDjbE5tKMYvT8dWZjLSng6MQBoxmIp4Hp2z5mNHqDRGj
LxG0bltv7o9eVLmYyK3c2lojRZCF5pPidF1f7roUBpFwkx9EcIqjyBN709u1Jr+r6yc9DuDZOu4p
1AMZTw7HWcHYjqgYjtmC+Ln2Bqyc0+ETzUTIYzKJ8j7IDBYG1IMPVKwSaPTyZnnvc0/XO4tU2M6q
RVUe26h3kicT8p3Lr42S14YOQhpLYgLX6PTilE12QbGUs9QcR6Np/YI8713RzsQPAwTBPQ0R1V6Q
k3jNFXGt+yLuCw4UW7lyI9yx/JHmxUQ3LKz0UI918ksiX4Vx0lb+jurmgJvQkI/eszL08HvyEpul
QFE0P9zW8SB3dh3ufULrOuR+WvVhMkUucdDKK3YUaHLrdIcZIdpdonvdDou58xLqU7fstDm1HMNi
7SSlw4s7i47mYpp7uwjy0AkiuGKBN11sw7aPCiD8M+4Gkt2WP+xqdj/nKOv1Rzd3Y7RRBZ46NNc1
87x+Dg3UZq+8cYdWXPtGPmqyf1shm7dKIbpGa4Q6XsPUVeJGl0S0GkJD5/ya1vC1gs5DQxcKST/U
89aZkx8ZpnS8Ud63S3q7V45BtVoOjzZSBVlMyh7Sjasm563/IwVe1ZzE3Ae7AB2yApp2criCi3BG
W61P4x8ZczRDzDLCkJAJVT4DQ1TIaMseBH87babY/wUhmBy7bfXWa1z7xrKpiQuRqc9yf7pDsih/
RSzcUEMGRh0nzot+y96uojobiO1CfgRZNzV2MGYSnpV8uHDlIu/AB6LbEoVOgXnl5o6wqveYuRYh
0yGinpNqrZ+ILfZvP4n6j9wX3XZa5u7LIDoUZot0EjwD6LKALiJ558kK4T4YS9rd/sAJ0BcBWgCE
Fsk6J05Im0fjkFQQ9VYwAdipARLdukjbFTwwWBlqlJCdilbawdCq6VQnhrhrrFWVyycw/zvY9CBy
vThLT8Eium+/iWyoBXBvVl9ffioKCqDJ25qDt4fH71+XJYd/vZRtcDsudXBj9jZ30t7S8VdRd+Ls
tq0BEw9pk8vvmp6kPXz+Ydpen25nlHvItejjnBbomN4BeloB895ESjpRMLAcitlFMs34Lt9arQ9T
ToPYWjsF5Tkr2HZxofahAku7e2WIYt2I69T+CaOvfdfg08457i2I9rZP0ImX0gQ0JUBHycEUGOhw
bmRtOmGlV+3RpbUR0u23tTTiZWtlfStvBkWFoNtaPioyh91+HNv17cdSKue1avL12FUvt27OxzSc
At+n55HWxjFYqlexunZQBZKKZIznvadjo9MjnV3Nw5DWipJk9pfzDuQXQ0FSQUUE3hCp2yntWh0K
u2N+AdD3YGPRfoy61mPxbcu+3ShA3SShtc1zMrhIEJnItbkfunTb+muWs49ZtxkMpg+APcaLjvj2
hDDel3jDMe6+ZiNTMUdGPNdsm8hf7/yYcPebctPq224LqpAzhCR+ybhORyntqfUh0n3+yaAA0HCY
WDz6dd3Blm6A7PKxCVSxy4rEK9lapBC3OaDnfhulcf+aRY7FRol39FVTh3Ip9TDs+Ai034V2rccx
G+IO+3+QP8TLZLzYjRm82sBQD/YQBN9aDObLbPjjxXdd42M2I8LBUZMuD2OV6g/OX8YFp+mJ5BfQ
3Q8ooQi/I03WJ7NU81uVzGwcNO8YKD3mmjrMHPoqVW6m2aHqE4+8ckAbQgjQrM6ZlM3MOZkGzKdN
hxTVHn2m/7P0BrbV1RCLE6krMuJwEl1WLvEfO944buZDJGKVnAkIZxdXO3Nz0o7VAfdJMQFvAUgE
v4dyKH52re83a/N0ae867lKvmN5jYvPxOLUWgeIqMYjrt7FzxqrA3lUYaZ3u3WUcB7w0wPWMz6rt
vOOc2vlaG477PT3FZbog9i4D150tBozKf2+giPiPLkk6oio8aZhP6aNx4aJF+hPo9qablUz3Y2/U
dEzkxKcAgRqHCS7aSfB54sFcWITcxGw5WIEIh5YrVugMrKIip2f67rPJ+2Y5Z9EcPdAZ1MDG0dZS
AtdaAmXf5A4dGYe4GHW+o1FZ72yT9I8IBcFibio5lo052ZTUkzS38VIxHtVVoh1Q5nXh3GE0LKOz
C8wkvvqjp1mPY7Eiu9Ul/ZbEb/nAdrsx8FEwk9CACLj6ENBIIfbdtMTJyaU6O31PVN0WR1bq87yv
M3/ufhQLZaQBJcHU3szajX5kUlGz5E3K8hiSehGRMIUOSfPG0HWMme3UJKFlz7DB6WW1zR9CDqhz
bd+OFE3hht1CNZmDG17fzXjMfEtDayqsdmfDjDzizssOPUK8yxgop6e47IviNCcyNVf2I4Spkqbi
9LZyvNXRWFhVT4LO7vYN5WPGtlejPMxsDqOzaKuJ3RT2CqiHJYT0c9noGWpe0tswFXkzwLGgViPv
PqaMcbtuprm4zVeeMiYPfBoI6KiG9bk0yzk4suJZhTu38OJXXlKyOzlTXzLmmON4M4wCKxHd891Q
vMREqdMvi89w9aB0P5OmqdcacxDDXO06OdynTRB8pAx3Dsa6HjIEaEuP4oA2mZejpdiYX2LDWfKd
TxzF2SyG1+89u20krLfWuLCx+AhSI2IiJwR0H2c170Qnqn8YYgooiTWX+5QO55RmWr1tk4woAdIb
eucioI1mk6zZeuCFvtispDKeKCP6TamjYZ/gI3IzQmJYseB5PP+cVSsE+hzGPGb7oTs3zaCfNJv9
kA4IwfvfnYvTAK7W2YxO/giAl7OJNoPsokDz4cem6qIB0kA7aqgMNXwBW9Cre88nhl/Jlp7qmatw
fky6FoW4A/bw2imh+Hn4hB1pvFXWdZYit28DsxzUlt8N5cwpB4C7TVoF5aYq4gnqb2uu63MKZRuO
foogG7t76VijrBT4uv0EbVpCEswNEkxedOPV4IPpNlhApuaKVojtUrji6uZKPDZJ5RySOi1OqT2b
Cygcvh1ylC0C79Q/850PYNAqk99fedhIxqU71WZJBLwz1es8J/3bjC8qPVipZZ8HYa1lVMFshdpH
5FXZ4NWUyVF8EHoVNkb4ly5x1JLipPwu0BpTySL8gtwp/zBKxbPg4stlLjZE19GWMM8Duay57G9X
ekazYlLZwNFOYA7bkTogTmxwBrv/t+rm6lX8Sf8wpq647/7HHyWY6rvaUhD5T/8F5iug1Qf93c6P
3/Al+v+t3K2/8j/7f/7b938qhMkw8Cc5e/0C//iNd5/F93//b/+z/BW3n//2HwDarT9+5z+chM7f
YIEE+Lvpn0WhFGjgfxcvPcn/Y7oCly3yFb8IjfofTkIr+JtFYopwJO51f9U7/yFdWvbfpL1mCPjj
pGP/1yKY1l/dzuuXsGivRCWVlGhKvs6fNX/J0z5YOoVMo9XYPYFh8p8XzyjrLbgTeXW82AdqC6x6
X5pTtXfMPt3lvXL/xRaAE3IV+v/sZ+SvwRIA+dQVeK/RZP/5b2K6g4RcGxBTtrrulReL3kYyiE6D
KuxnnSXBzUSv2sK0W0QV8NtKM0YExs5KJ/fI/wQm1cqqQ5XFxQ+88yaHVjKzeiPMxQo+cu9RH6LT
YtM1NAeBvotTfAtspV22uo1hP8QdHN+E8M0J7nbL+W4sOJ1UHu2MNhu3wvXYEnK5Z2Ovx3fLdjx2
SJL+6tSf2QxqQGb0DtF/nPLrmZb0ZJ348IFnNEpWnCBqsSgZR1+mLsa5rhefpmvmty5tetxAG25O
1CI3l0ly/ZTz9CXIYP3Cb+U+BzwEh2oWA6SMsbsnSYVumcZZAuV3rL56z+9OGBraK64d62xWls0Q
5eu9DByWKZAPtk7J7MF+8JxX9XGiqJ1JV6qXGXpKs0lpfQ6d1JLvFtmssJKm/RKPATJDnYkThYbR
ZhmEfdPEytjzS8zDRGXLthrj9tgRlbpRhhhPg+9aWzzgWAAVZm6n0Ze5N5I7hGi1q8emxufe2LRD
N6XYwwt1d2gC3Jtc2T+7jVlvg6QS2zUm+pSXo4ufGr5aiwzELtukF7kTC/+0BhmaUbQAhXGrsJw+
63Ey3tgNDXuyKshIjmNu2gpcSFPBzxdwV341RQpiscjKB6fwUe0iaejbsS7ac6KEs7UkjKxpvMWL
dwQ9ffGbmErTyZB7dOqrh3cBVlOmrBDLKPAHXlhQgd2dRxXkIRPEjLqOpKsTz2t/HLnYCHG8S4td
JzuGt4R3Rxw1MDc7rOpFmxwFRVHbum+buzrL+vckVT2lM30FF4tSAbbDxpe3NBOmlXK+K9xg2AYj
z1PCY7V3VhZ1jdC2/if5S7V9QA6hVm8LCkO5YXU73+KcL/malfWARmmBTBmmq1mDfWhq0EXcJxMs
tXhzcxJ0caGXQ42z9yHPXXnIc2d5cOCEkH6By1EIegIGuST32ZyUV/AFakc/trsr4cWe4obrgRs3
akvBIttbr6+P1VjXr3kJVz9IvGZT5lm8K4PiN/R8tbPGoHimqZZupLn1UNL403XcyONAXevNBBT5
VGH4PJSlsneCgarive3B3DGCYNcq0w+nKaq3BPySYwvBdAeDjhe651ZmBzyqBRcs3AG0A1LMXYFy
vMUL6YlNWcwFfIJcnOeYm4kWk7wmnSEeh2lk3dHdTfXCoDtULjZdZz6sFShbZ5DWrfLja8Ahs6NF
42rqIsy5UYAyKfVlYGv+c0bO/V0wxYRB3kMzCZZojcIBhfMEMTdO/aPQuUR/HcCsjw61BOXg7rm4
UirEXxtCqxs9qhJqql37yVmmeAX7UeufLZW7j5zMPi1zVfvD5pYbrpMXXAlJp12daOQe11EyO8Fe
CScefnQKT+v54FKNRRBapTDGOhY0+yim6wYlx6/vGIlG2nixetyikqltDBN8j8lShFgIWZhHkaIw
r2y9HqHDFHno6wEmtSVGSRw2ehVQKq5OkWDzs92gwlaDExQ6Y2L37kdh+frBsCvJ/gOw9msHzg1s
S6SuXLC57rlyuOVCN+850+YDJaHlGeJL/EHgEyySr2hRLxjQ+80kgpVaCdos5BLMLiyuM/fsOU7k
YNkIvucMA+6pLstmN+q+PPt55747SUC2PK0KZzP0rHNBC0tyf2D2NiwI698JLtyasGLb/8Y0uZZk
Lv17YQX6WMvqyoD7xu2uO5bEOoBfSfp9yoSyCww0ASQcSX8rrmznI/cyGZDIUtW7U7T5KUi5qgfm
6J2iMfFDao3LU2yvNG+DyjeEWZp8WTSMg3UootGZTjKdh+CmLiIr+5a4tfQjWDvniaitIEJUG/Vn
x0fhM4rs8rXKY+MWEy3h36jiBb2zWr5aESzjS506rcFLKnJe1TC8Z0VgXPA1TNHFdKibk3KkHsTt
qWI0EzFiz16ff25u4rGc/MKH+VJ24ZTM8rc12+4jr8LOP41emqcPqKHVqfes5Em3DSOBhRsLP1ND
ycNQBM1vVXQC1S3x5BtoE/FzxjFx6msE+plQwkXOg/8dFB6m0MhGwjPgfd1EqQN0zWjG5smOXXlb
TnxXswxLARqAA9bHQOHMGFU/oPw2jw6nNZHqpjmCMhj2qlO2y2Uz9kEkOv50K5ZIHB03UfhdmV3Q
I71NP4wedgxWJ9fOirz0PGRwlAf/ktpph64KKt/MqoiKo8BszDfqmJOP0U21vWnrBB2+yFUvdkmF
zUSacVNeU4gn1a5PShijHfaaXW4ZLXYcO7AerBIMkWEZ6iEe3fE9b2vg0cYoniqU9XNgde7eFlN1
jXJDvcAvi1kRdlm9kQN/BLPWmBKxo9E0n5Lx0JBRZZWGn5cpzXhwCT4fLOKbYTku1be3tgL7cDfn
kJKG4aWdMEFuM5p71+Un6tucFXa/W5a1HWKJB4qskZKnY4r6D1JenSDoTF8YekZuj3P8puyiu/UE
HHpK9wh0FA7aI99glA7en0XahEYw+aeYGtor8pTctg2741CYhcEs5h9YFOUxhyrdhl2YUX49XeiQ
NhwEwFHbR9KSy3juqjQ+M84Qs7QtjByMDfLZIRgykQDm/c4S3LPucfUuKIj0phLfkPgfW9E+8rv2
bkqVSgtuembpCUMNA9AFR89MDwMFkduya7v3OpKUgKfufLJSu98D4FG8jkSwLxvX2FTkBQ7AvNSV
3YS77x2eUQdG1I3k4g4kAy0i4QLpfMfmaa0ckKb+5CZNp0N2tr33luu6HbIwQyWmBuOL+bLa91TY
TttymjFSxnNzn7eU5yD559kWYca/YxspceiZOJsxoQYHeAfplrtZfkgjl3S7UvLgmonPNlEOzV3F
PQhmtaYlURf1bopMa6ZNgfXPuaoW91YGxXAfQ+Fnv0J7yCXJgux50KzTbBCOBxdT64llZ3oPy1F0
u7Su5u/BLnIvVNWYvvl9EG3hAFISEqSdR+GCKVbYiSUqUtHFmpKZys5MI5YbLa/aAazFCSAsVbQs
8dA2o4JGvmmkKLVqa5aYbXlTetq8S0cPiWTU2esEgo7bq0JVSUfLi45BFDX5kZ7i8gbCgmb9u1af
AeYI5WAZx0EM1pfm7n7vjHbHXM226YnTJnZ5cLWuKRwlBUtpy64YouGcqeAGYOYeJ2G+Y+ipD4qC
x5vRdVlK6JxC3DFilT0AcT/7KY2rMDmuDdZa6isXO//WpaeuGacib3+6RDbt5HB7YNfOWhTu2a2X
Q2XsjMF8rc0kuOcF11wqcwQoFxj9HvOr3jsTrKgUGNVvJOh8l1mC9hI3sRmgPZ2wvfUsTtHaeAXh
yxkyT5iRw6AuzUNWFx0gTrd5XEZJ897U2+KuxbgXJsEyfcKijh5mTvGDrQxzU3BDZ31M4kfn3Xfr
UH8hldlsWc/XvDkVHmh3IdZgjXdRy1AAI+4i+Ant0jnzdgP2sJfa9pyd5EWzyesm3RVJ5N3OcR6/
Wrq9axC5SehX3SGv7A6hksvNTeuq7CIzHOcbaef6WHHH2AYqtk+mAynEmVx2WHl5yav8RdrFNw2I
134ATJZhKoQjlQEWjcsRuhx7vjbtwgr//EbCLrySLi9+DnOrrxXTF/BcTCXxksVH6avx7FlfGapS
3/fOPhNZaIJ6O5JgirlLLeN2XbfuLV5I0OiA96bUDqmjTPQcRjZ7iRiDqnuOZ3nTluqSLYm8VZ6y
LqUPeTFLaeULl9ql8AJDAiNjQTFho1hJDONzzYdp74A7W5GqdWg2WbKN/SF7UDMTbdQq5+L32nlw
rMI/D2ZN7yZo+K1n0IgS8Wm/6BnyIWptS7vtKu3xGLqhN/NoGBMCUeVOxyiXEgddcvazHu0Zj40f
H0yiGfABw7EkNMfUkZyjwqLvyk5xRNquuaW9p+KeVVUaha1gC26k4L0ct10zczQM46Y+OklzbExm
iMUZ/JBgN84WmeanaCk4/4aBH3VUV7SBFbOx4hKNC5EmLAVu7RzALVpvLHucMGhUfq6nRW8tGllu
c8N1du4YDMdlSO0fGGPFG96MmoSCTGEGJsNrVkbVSZS18WgN2n3MlibjrGQHhMbWxjctVuBb6NBU
SDK0/bRo9Dn57H3p2+2rX7QmuUQ/oLM3ALyLyN2ybvgyJ9592B8oHHDxKhnPTaqNiz0PSMgj1Fxj
zr3TZGsWYBhAnlbi+LZUTRpWFgPs4JVix4rJ37pefWPGpRXCV9xKINuxcLhFmgXS5pQxJ5TtJ6FH
KikMQJIOV/xTJ+wjdD7jbArwEPS793d90HdnVrlI+zHLJXpqySbeVfa6q7/VmblDbNuzaPvI4vFa
sh45ZvH05AfpXhkFfWftMSLKwGuJAERkVUPIaPjWquC9KIKtPSSfLcJGmJNp3Cq/jB/TSRfHoCe3
zGumvHGy0eY5bqtT4GesZGL6RCZnucg2Nnae6xNbwx7lzNR+ZWmcHyOzTE44e9RB/C/qzmTJcSTL
sr/SH9BIARRQDFsOAEkjbTZzM99AzM3NMStmQIGvr8OoWkR6REdJtUgvWlJy5e5BEoPq0/fuPZdO
q2krWKSLAjdEoOVunYwWsgRl+NGUHK7WtCo+bZFfOdseBkKsMO4uH1kjhWkcUhIpd5IpapQEYKTr
wotvdAlpxYD9eAgsTvqA/3LvnJFec6Uo7DCLTceuLMDDekcmkjdWJQ6rXbV7AiTkS9N4w9l0PPsl
Q+jEmjsNqCkEivaoqKqKlAXCcMetn48yXPuseTXmoNyhPp7D1QWdC9ywuUlrc3pqPLJNAH3moDq2
PgEgqchPQ9V+KY0xtSoWZO+IN9SeBf5kNv6uxSgX0mJqjjlwiW1ra4C5RYefRVjTDvEpHjJ+HzO6
Eeigp7QDZ89vjxNkons60TJE7WLtlBdsehT9+6nFu+9OA4OaGPU9JE/bNcxHRDSQxIQOlofKlJ7Y
+IbbhQNIoWjOFL6B2eTSF6QDQdEP9rMBYB2HnjwzRYN01rjz2Vti/zzZNUFI5kav1hexB1BlgWYG
wRNk6x2GxPslYzI8ZD8g4HzRY4dWajY1hbhodbkhKbc99FZXh2ybxnaWpQacYph7zAAzKSSTxSnb
yA7sXIfCkofrxHx2aP6aPoEDGGl85lwqQd/AbvvlzuIWvk4Q9R4mc8O6kf60bqi1wnaa3kcxo+LT
5BcfW7aDp84yl1s7Tt9HWwAxro1XDMTyrsr18GFIuznw5xtVULYg92qPdstpjBLFeCIq/lLbNKZz
fe1rN+4ZYVS8yaV4YwFPNq7ZylfbrqydwYBk5y/Wa4VYeZe7PhHRXRpSQ287EhqXevgaTZwfE1vz
JvCYVhajD8Czcn8Vnji6DKuqAsblXD23bkZ5Kedt1k4o/NjAwyomda2yo1Itb0bjO7w9SACzOWZq
UDrl8MQhmxg2J7vk8ZRFgTXcz11JqWdn6X3aY1aqg2XraeTgVmlSL1p0jECQkObak11P8gmmMlHS
yrOcW61dAlxKNPVFl8dkJLl70Zt7t6vJJpLWdHKKM3G8N82cZbyO6ukqlhwndYqDPmDkMYImDjQJ
VuMY7Mbaqp4Rsem3QA2nfIVrXXLggDyvD25b6mhoMoJRSr3UR1R+Y0jUknU0rJTEwh4mc7tOyfek
sBArevYHR/5njCLb+R4IOAObnx59LsyJHP8sSt9jSmdor/R0ZgLGgRqpRmhqzz84Amywmse7pKLd
Mo5188q4fz0QJYSIMjN8G9lPk2/UMHW7tlmas/DomHFswCjpre4TuFwilMxVX2ocjfQyhdseXRfX
UWcAI1OBPhtg5cDh57htbDOJGhGDNRfegsaxsbOXSWrnludsL8blvLhxf85jkkPq3KTrdVxz4e/5
t/1b3zvGEds/+GDbXHZ8pvfZrHF/ICrqKYjzp0rUaeTVeRN1QVO8Qvpvdi3UGwLf+V6ZSVBV68Y7
1IBoYdnnqZOROeapg+URl4wL5ggX9LRfVg/fhwmT+Lg2RbNt5/ld1iCKSCRLj26WOBfmqcUuwS5K
i7gsMLzQvqFanrXtw7torhHtnsukT+b8vfhqK0nxkFOkyJ8era5NjzCPCOhcPzC6a/EKX/vhgenN
dFJ1iAI2+Vas+PXINFEnZbu62fdZDn3OiHuFXIRk6WgmVuA7aShkXha2RI6IQLVOi3FXgXzeZavZ
AQ/2GoHBc1hK64JbYErOk7vcKJkbr7Fo1k3ecPTY94ZlYV+QsJwFuVEgnhg3n3VPSebhVDhMs0V2
uZconk5VoZLQi+vdejYJpzGaugP/xN6bIhvOnOXFa4bB+WgNLjEUaUPpSCreGbIGLRzDNh9gESR3
ZEXYUZt2eUTiCwWQ5bbWPsHNC7S6qeTZnIZdR/FngzTBbkaX4kzot8AVIpJTuQjxzMKv7kAwpdGU
tFddZde2EY4xuw0hIZCNUbbM5Tn8N2x96FNROyG1kuQoobdcRPrhu6wXm4y8mBdh+ZcxgHviLbNi
XIs+19LOVxyY9g+TZIx0J/CG/YzLrHqmDHnPA4nvpegesKw9w4SfdtO14TWu82FYlyYsqJ1vtDZ5
XLHabn1XTQfyoxWA4cw7+A25Uk0Sm/upxtKZ0B5kcl6s9+aImZI5woCHiICocC2uaXCmQ4PORXxe
1R6wdmBlPoj/LfNrLxrS4WVaIEKYovuGXhXYGgrxqBDSvV2BCTwuRt9+dxIfNZoZe3NkI71ot3in
EK5JDjZJ/JymATCBq98zHmtMZOONzvKcBU/np0V4vzLK/42do+cqaEGxEmjA2dCKgXOXFZtJv16l
lIOlzu5VUuet924C5D31fL0Fgt6E9SA+VYpCqJOZfcExF+PUW+2bHt76xwSlYB/XwfdgsHz8lil4
Sek722VChKIC4IaMiMr8qCdhHa4uvrwRyHZN9ZKXsOcF5teD8ozkNGrfOHCwm/cU7w9DBtVFM5jC
Pj2cLQr13h+myF7pShLpygS36JVxOy1E83A/ntMG068iH23nQAzekJKKPUjktPBBVdjYDSEV3iE+
NM/gdFeoGjI/WX7CobgoAjpDiFoGpR8tAcGHeHtv480zSJkY5rcenBsy1p5Az5gbU85hN3kEWgzl
c13mtwvZd+APUZ+QUJdZMNqBrGJPXSETqG4IBRUOayGtUWc/BBNrMvr6+ibAfpbSBejIdl9mMKGW
y4JsBV3zsgSG+7MGkLAz6jQgILBbub2yB0nEMrQQE0HM/Vo0YcOyeBnSPr6Hm7GeFkBBoJCHclsQ
uyET98HtcwAFTvDh5tZNqZE00e2OHInAAFvNQ0BdRMLxuO3AQmRV97qM+ZucahqtPVLitvYAJT3E
KFR2KwOWpw7qwVaQXftom2SbtH097KbETV+lyN0DjnFKGt0jY4T+nayWt2vTxtl7fmNE1RBskvFB
M2u6JETSnHLetY9Kx1m8LdGtozLs6L2MkjcgUfJsjYK5WEvq2N5vhlMyOT4Qze5ouaynaAXXLPLJ
KuC0QrUAnn5hO6lIwdya0jFpOboqstsq4DYC1Xg1wVddC6BGHn1dqh+km0JlbuClnPmP5iflLy8D
wmsahCKsWd8uwYLvfGtM2vhcCwoz9sP5IZvXCWqDKtJN0A3mm8w6g2i6yj6vPMqvWpWosOmxk9M3
pj0i8JIcR/LWyu+uDqbP1Bs419E0CKarY7WQ6w1C94w808wZXyWU3bvJ0LzGS8FNYMY0p7ckDGGf
J3CKMrNs7OCZCL3+mOp6ZbnqzAl5mCdfxtRKVVR69KlUAqOJTqYDo4/RW3mX4NpTW7skxGGzJhW8
K8/PHHzLwste0PyTumKwSW4VcbghJ2rn4AEIWdHbNIK/K0iVDop5ess99Zmid94OC7nzowOiHt1F
DlpWfJYUfAzcVhpWGO1pifSj6eNNHTJWipr/7UaSCC6LW6eUlKZ8U3nBu8Qfm/3FsN3+B3oR0Ba9
iOuwGSf5M6cgD9cJqZYfJ+6FKau+HTt0jXJiJtwh9AmbrJQPI5I33nYv4UFpsUmGY+ra1+jPjvlT
umxJlQuunS6C7Xp7+uLqjKEatEAZmWcH3CCPrnYYQ5YxWdy5I41tHuflZTCQMtFZS8O2rkg4RA56
dYhfDdYF9BFevxxpi+diwPOsWP5AWztMe6c021Nv4LoRQ4Dmnq7swdOlfVcCt++3Hn5kRtHgWWyU
QePkWFvTThCidzoLmShGxFQorJ3+h0pN4BRtnN/z4Lf71QjGYy1qcWdO6UdAmjHpQtS0G1Ti704z
kAfqgEtBsH0/plOJ2L+C34MpZRPjTwYGU627dnlrMqJWTeLPRX3LRBDfythaL0nT7qal6KIg89dX
NeHc0QlRCmM+zjutLY/g7u5kI2bbam/tDpwC07C3iX0eG5O1fnS/k9qN6DZXiLLNYOouOe69vaYF
9ugUMWnLuZLOM8OmNSTAJn6Y1ZyFA1mA7zGZzuVK06HA2nqnuq56VSTBwmjxgVYGQfYwzoEdTdLF
4dkFbQrLn41h3eZrHMDjjAGTTjAsntPRhOkgGPjsRZXBxqiEmd1I2PawHHz8D2gfOacV3haWgH7S
S2EdMjniV9EBB7T6OlXLjuQQMTq1Ia1fd2qPg8feC6BjNggCkIm35ivS/G6jxyv2ZpiIAFwNawfP
YoJ52mANTahSBqeL/LqBGTPnU1gtZbZbCvGd+Vt8c+XjnEuqSaJLONAsxMjCaGGpnXICBclxni5E
GchvHjmbVWLOYZ7ZywEom3comqa7aVYrCwtg8o/pLKaIIQNtzqGZQXlStbTRoOb4KZ20e0u7kp+S
MxT0WuXcMJq27rmq4BpcZ2kuVgwNlukaKsl69QQyCtRbZ7Vq79eyKDxzTF84AzJ10ycEwRANnJWn
h17qc7I64509NvdGsu4U3bxLqwf36JQe8FjTlfVNohKaca0pV/5CN43gWYkVQjD8q51dC2eVy0jF
q+3xZ4l0IByMMj7YCeGEm7pvREQqiHXjmPpQkgn6UUzIePbBZMweAAaVvXJ/vy+izSNNE4Gti7k6
an2LY5uOcZv1b6aTp1HqZAV6aCuVRCjSpqO5w/zO3DmObYzo6kYXl5nLSLEj6RiLjLv1WzW+D4u9
3OcL+2PTevlmSDkYdHZ948FxhXLqSjYbZubU/+2SZo9DS1rjBqKufUdARomn3Lxn1hBmBKLjsVte
rFIWP1dwOM990Hk/mcAFZzlap2zENwUeN0a07cNOQjSeWeUWYFj9ZjCQhVvTYuVS6OCX3DJ2ZmE3
3+cgB5ehCTBBppe5tIKpGT7pgXLyEK19l6A/3SMMwrHmA89g8K+PdarAifXaMW+SKuPVxnqFt1u2
SLeM97jT3fcgpd6AOjCZN3Sfr7CWXOafMc1KjgnO7Eb2bOUHNDsBN2hsv9EYegd+8GPWQck27nYv
NmjtY9ZKJNdsp9mbxfnz27AQjMAqZC4HDJP+hrNGz2kKgmbhc2bZJUE27UkyUg/+Qi5grHz3Dumo
txdNOR9WVUyYLG1/CKEs1k6omhlNxoy4d+YkOhh4+e3tHwecgrZEuHrdAxMva9NltUUXI+n1wTdE
wCjD8COj1eKhdszp7BlMXgfWo0dEHsaVQUSCwqT1fSkT54BTMHlLB2W/EFdVoHVAtcK0x0TMgdsu
6pHmF1uj6KxbuLhXgj2iQAZeA5HR5EHh/UBM5CXsBBlZTvjviSLaWHOyg7uBAXEssbgrgchHra5o
drXv5Tu3ddXe9/pfuYXud6jjlhzMHDlDV5TrXtjWs0dvf5uZFqAcVlPisJfqbJTiXk7k3PZujfBW
rt4t0ZtwCPGR/phKu502vT/7DyBDZhTacg1uzcyqHhnSBk/CcPQ9A2z3h/BBSBiLy1yNHONT3nkk
fSVJiTi/Tv0nZL7GcbGHt54+NLDVkbRwHIhFiJKmi9hK0buQsQampXpEglecNTXXIcfSt3Nm/xUM
C8AiEskoJX2dv7Tode5ndO96Y45O/qrblRkB3gjETdnUbBt7vXQ8EFtVxEjBq8U79mlxFVinJ1ll
tCNj3z/lUt42cVHtRrvyD6pe1JFexrSFqFvxRuj5ZDUIZ9a8o7/ZeR7QEkJo3rCaofrA+/7NcO1H
v4tfQM3M92mXqJ0Xc4oj2xf7yCzTXaXzh5Q5YYYa6uD4uBL6IFhulryh8wo7+ZYcuG6ruuJoU84+
KC+jb8Ah6hwsFTgFDk/2pfGC+kDf79Pvm2fHXG6ShIGRb0hEzRVDGxO9+CEH+feWdq0X9mUVRNJx
qheLLFL8IcykjypXJ6t2xxt6AmhCHKl3mSXa17LgQvnklm44JrcAbBhUmwwfiNhCr9RuW3eGgkc8
/UEYGbIOckC2ldk24YwNGFXqiMh7A2UBy5Jjlg8s01DtGMnrPTtHHTKTNG9GMX01nUWvp0/kIc5m
Wnslo8hb1i25Rf+1nNATOEynE/18JWXc+qSBH4LRXx+RWJb7FcHyHRnc6rGluHich0Xsk7Rq3pdy
Ih8vHfV0oyvMcmlg+b9wigGJ6Qu9SVcOpXSk47bgzV8Jlstk8A1U0rIjPJauQVobZIMK0peVTI85
ARJH6Hriwcrc7NZWQMiDNSXsKZjt4Z7eQPpZEo44brKGZCCbRiRyB8u9WdzeebOKWbOerT1dQy1v
xhXw2RYPTYluK2OeIJ3gs40D50ShknzSJKSGwDvMXLrNH5DyA1oJupHgueHt2gr6ZsaosnDjmsP7
iiUFY62dvaNPW+/obdj7JIiN/doF+RdqceuRBFEmB3FdPsd5DGJc5BzvlUGqb9B4TzjszSgdW+Lo
fDd9nBLG59sGzt9pSPPiF6bp6UmxvTKYWeK7NmilRDtRVodqIPnMyOP4NFa2HZJLzFSh95V5X5bL
/E6bxb0wskKsDsWDoNnZ6e+YGDhP1cgB3KiX4qmojR94dPzQ7dg/gT6dyG4i+cmW3V3Sagt7xURb
seCd2SiCbNgTMwNhUFchsVnFsSezZ0N7hrBCvIr05+ex25XKa8K1o5HR5JhxCWy2foncj29Q6EBw
aQxy1NCWj+m9S3EQMoyLT1XNezh3bcVjy1GfozPdAqZR4nGu+/gxD4J6nyAEeFZx9sTuSs0jOUuz
/doHpOoes7S0uOmLUr+4GIMICW4YPBnlwMyasnZHjVx8C0h5pBltxOnbhAEx3wRlPtN2oL+9oqth
iYKcEnogYcmcctcP1WRu5KdM7/qhsrcBR85tkBMhyHRneaIbNhykxB44r9fee2OO/S/ENdDW60Q+
ra21HoE5QzgX4GQ4dAW4zGeXngaTGF7VdjM41Uz7pPfoKywuyCZkeRmPJRPsSt9O2fCACn5AGTeA
RQxiP0RNRs2ZZEakGN089ROhYcnUy4PptJgjet+aJYdKkrZW/IHsFKt6KVB9Uwv2dpiVbn2spzm+
7fKxu3PiviA4je+fgFiml+85Ppfc+mLBMS5TvBAs6paQBzayLFmD/jdasTzHq7OE6TRLa4tp50u2
dbzXMi7fS3K3GaEgGX5xS+YfEvXV/aTi/HsR9NOttBm60KdFDFtMRsmKlKuH/ydK+P+PYLoo1C2k
4f9nmO63r374XxtOsx/lnxke//Xv/lMHH5j/Ml3HB53ref+ug/flv3xShVwfBDo8jj9yiv5LBy+8
fwnb9Ewa2WCEPM/+E8TD+hetFUsgkvd8H5uL+J9APP6Kg4HyKyDgUN3TaL+GL/1ZCe85RtKWvutH
WPQLvGicLeg0ZTvaJf5mUMvxT5fnb7g31u96d5fQJcsSjudxRQJ+yL9/Hoa+2A7g8EQW7psoEUX+
xRiwfZgsSElojOZdFa90c0b+FqozVHUBcwc5vq4dyG2SzWxyFvHV/zdK/D9CY/6sw79+L9KYfMeU
QtDfv6JO/pTwQ6YG6Lyl8qNZlN8HxfewZsPf0OmhWHWYUK6I7Ik/D/Eq6V26XGQ3mqd/vjjc03/z
Aly/A9FJAvunS8CN/O07FD4zF52PftRkGuRD0ccnnwn/8z9/yt/ccYefKn3PDkghCK5//qdf6nGR
iZ7L/ciuUSkV8zcsGsAboZ9t2rmf/5sL+ze/Sdomv8bxpAAq/dvzBaLV4qDkB1GgOD1ouoKbfMTq
9s+/6erX+O3uYcbFR0GOC8+w+O2pEggR2lnGXoSKgJ9RLAzuyvERGsrnP3/Q31w84gqu8Q38Hp9g
lH+/eNIgjeSPxzfOTE6eRv5rztZ2W8AEsPPi9v/iw9w/yD/gDKT524fp0alrr3e8CBSsyXKPtjSd
mJJVK4Eymk7wP3+cuN6L368iAxzbdlgR8Ov8dq8yi+YDhFMvwrTGKWSCIzF7sflYMuk9YiYrdg3x
7WE6zGgf6rwO8WjFP8gOp9WgdPtIGH1HYVVNO7twsUOjxGi2mF7KnaT2vQe6UDU7TkJBexxzRRpf
RdIgtRTyzQ3IYEqVAbUXcDV32pi5+9BBtvzPPQoPFZ6pv1t//sIPR/YsISMFFM3+X5/HGQf7LJfM
ixKF4iuXhn9cJslgfpIvBhEDDVk+R9Ulvzw7bfaOKMTznLAx//Ol/rvnNWDlBoruUaU7v13pLoc/
yqYd4D0YCXt2sltlIrC2TOLO/6efBNaM/YOxGz6nv9xT0jR62hmBH3lQYrcaoxON4uo7imGx/+dP
slz7r29HYBKf9Ad0Cu/8H3/+p6WlrSzb8ETP5IOcyD11BpYFVvx7Iob0o2vwIIh2eE4KjYIP/2ex
I8YIC7ZLzwEOk+ZY0zdltHgezvh+lO4Tx1X5IafWP8y4BEr6uePyFPSDcx6Gqb7B9JSBmUM4R9dw
zHVYcvOxF4CjMVEqHk2oOwe43W4YdGqhO9G3u65r8VlIYtv4iyagSJnUMo7mQTAQqSzwUWku75S0
dL7Fsunuk0kLtFd+dhebVf6BKb06OgzS92YZUOgGV9nt1HrHoh28twwC8d3McfCw9rBYjJg2jAw6
9+SbIr5Y+bILCvTWZdxUx5SxxrbHqLvBj8vhVXTNmxhV8+Hj+tgkiLEB8S0tHO56piRVE5DRQGEI
xY32ZJhNe+ebld9utNfMnKr1Ssd0ttu3Rk/xpZvSGGoM45sJmPmnO1+TQmPTfi+M/JsqibwB5Qm5
Oh+6Ozvo7FuvSnckyx8wO1QHhdGjYQVIxCN0oLoHjez6aOzt/m6dYKUkQ+tGfdsVET8HiOhENmtc
MtzqV+glp6nONFnFbrmcgxHX2SYrxmpkTBiPHpCGNovKdp6+KJm4JlctWJqSv1pj+r5thzjmktli
PLa103+zKPNfpUMg2a6STe8yMzSDV8o2LEhSBcOLD3ryOI4mvJaWQIDOlc65nVzEvq0Z92iefU4i
7crWv8HOBD4lh1087gpAkQeoNV2ofO636Ccu32T08gPsz4ypP1hZhCYr2zuNlO8kKC03xEM67yj7
6Mb7ZpHeMU43cUxMBZ/jo8zxmWn0mpUTLwKSr2oOXucemdmrbRNSMJlm/tnKnN/gxZInPpjy/qkk
Cb7fgVdu9iklzqkC/1hajvdrTWyios0xI+rexEyeR75ocnQIAHzOoqhaMqIGt95lJXLxGNnsJo1J
kBMrBc6G9aD64eILYhhYY1wOHCRJHfYEsJ/FeJhiFH7uahDnnTsJLruaMOKtiVRtR3fhthg1Gmgb
RgH5gxbfN53pzW5Sf+B4VAk3hfJsZOuZfipQHqs9pYG8WoBV9WSrGfR/toQaNuQzDj69z7IGES7f
7TAbdRIGLTAuUJQV91dDT2BiN26YTfBV03JEUVQn1utk+96NvbRftUUHNRs7dPHY+78HceBaFKh2
i7ynIzzY4CRaiImZP5rrOTJ819m1JZb8AskXmdcq2KZ6ScEadLCkHJlcxUrVh4kX6BaM6nzw7S7+
SZ9HxpsCoig8DUx5Jbf4KfZs85BnRrmflymNDM0uTCnafU6yGh5E0C+HYDaqqOtHgJcisUIOw8zg
RRCCX14uKNycG6S7+V5f2VEdXsjNxHlRZv5NX/vtsK1AMXyRZ+cD4YlfkmUiMp5W0J2B5OWmY5Tw
kfmu/SJWOezp2tv0HWI4wgNs84MwZX1IUcpx+kPPTccrOWXFVfHXUByj6gC62Uxvvt/1J782C8Ry
V5jFOI5giVZ1GUhRQBrhzOsOyrdDV6uD4EbXNt86UI13uqLwtuV629ttup9yb30SrddfwH1kP3DQ
VKh+mPqzzWdR2xaaPIR6xhZuxG8NqdfAVdbgxW0dAma6xdipxVsvSZC/jeA4o7qv0IurGFQGsdxl
9WgCjaO7VLnHeaQBGl8dBOs0RSWdkrC23flLzQqeMYZ+Rgn+aFhvOmjtC4PfC2mqSM3Ag2/1bOIW
cRbrDH0BXRKY3zLs8C7tZFnPYe1cO/QWA3Jcn81m7boJGEqjsrBzUHCXwyqYoBm/kK5BJPXkM0XS
Go0taQW4gl8ZqZiRhUdqP8+1dXHU8NBk3dnO1bLxLIOkeFZwoMXqw7qK3FJ+uY3GARV3zXx9QH2O
GjHNSNLTYobGMc7wcuYxflQminYvTpab3HcuTo1oDkMMvljETOE8j+33mOYDemsLAfeCaES2fpgj
aJ03rp7dN+WlRH+UyUIrJaaB6ZtJjBZPASvY0LVtXqjLNGKizD6U2GIjEhTgDLDY3GYVFD6rNYKn
lN/73gUz0jW6cnSbSrdyNct5m2uw9mPt7TxaDSbJEF0x7WmG1+hFg9Wjn6/QhyUsXt+mtOt/YMmM
sfh59OtA8S+a3pZitDf0669FZEwJCfegvTR+QHyqj/zn1s3g6z7MHRQalgzaXb8QhlE7O5PFB+mU
2UZr3sdb3OHFO5OX9oQhKME9sq4ba8HxX5RJGmYZblFEC7zGc3fTrbG+80rndSJbiwmI8WJDFdza
bPL3rlHTyVnjvABXbiFAid2ZJ7foyy1qNpxarvnkZbS/sNIamwDVyWGgz3bSS+8cqnYcjyMwmmuX
XrWRK3koplaIKKlLN2JJMfZxB81mBoFHGm0l7seGyaRCrv1e+yS9tA4eYGPJb8DjIryBk/mLDYlY
ewXrYUVZ95KQsKOAccn5qytXUBi1SdpE3vXEo4CHomaUS0gUQI0TvK6OKBd/1QL7jJ5j6wkZWBt2
5nKfdVNxWlYJuy6wCf22LGN6nYoi+cX4qNvjlFzuWhr2R0+2cWiooHtcgTyEiNV/MgEeby1F4mSZ
Berk+nlWsDyOxUFPeE/hZi4EWmK3GCrzoV2xcPV2KsLVn3S4YvrJ0PAnigkCT4KvhRla9ojBUeRr
WOuMdNYF4dtmqEYsMroY4HbKuP4UGvVoTMd5QDnAFQlQ+UexIl/XwaeJ6dK9KZzxbel0TbSjvtVl
3f+UVTOeEUc2u8QqNQYHcTvadb8P4r7/sOH0R3TkpyMzwohm66uCw1xsRvAz+5aUqVMdV/k+JdKL
tBa3etG9Hm4Db64jk03wgMf4pJaqe3GaFL5K6otdy9z9Z4tFjZ2booAUtxpDDBSBXSNYmwviPW6R
2SQP8KTVtjcb95o2wzSTLM16RyNjutdp961Z1LCpjfGcCjIYq2XeMwea4LvD5y5HvetqeG+MUtdo
CohLLAVzprXxLmJF9yqyLHugsKdlnCCuXVZSjDbK9sFrafXaXyMFGk/tJ+JDlJsdxtkajuW4IMxJ
e3EAugP71JrYhW3tHECTrVFp4BAKGI+ghgoXF1LHpmkM/xTUOidDCCmeXT6j0al2oE8RXMwSKkeC
M6nQxd5PgmTvIjiI0inIIpvP33SV/BxaGb95FXj5xuRtnhd3v6KXHZr2ZRl6H2vKchqM8dXPBY6v
aSWfunsPBqCwdmp8Art6FXZxUZn7lEzsUFll3ZXa+0qKLxjkU4TgeNyYWfI8uMDlqrY5NZK5kbQu
hlhHxE5jfy47A7tMYMFWD0CpA6P5rLXHwEFUGJqTrfKbKYIuV31b7Z+04srQFy22CqKEtqgiEW7I
hQZ71WfPY53ha+3VS7f6r26b8//2o2ji77qW5xR8iSPkgNXD6TAzdXmoqvQlFcEB4N7z7OcANttj
MzjlVvbq1nYLvrtAfOQ207wfgbtshisfVxhjvsOGBGuyFUelZnJ43fIRGYY8olj4Qdvh6AK4RMGP
v0RYIBRIHG3zND64lpjuVJDIu6Xx+q+B5COaZvJYxAbeTGZs4RTPYNDm+AfgMw7mHPefhxYJ/vWQ
zytrSPeTqVATVoSHJ3Elwy4wiaosSnPLeBOFXKrddu8wjCMEgpjAXmPJRPfTbQKlLphH9LZXmlql
AahgM++IjIQjQj8TQDlKgxqGH4wvlem1GPFVOA4E85r7zbkVB4HhPflucufYyKRd0X2HYBr2iKDQ
YFN9VgVKcxmz5iMIxeYQPBJscrHz+Bsx3LeVC7JdYe+BpQMEI/fK7pimK5JKR72Yg6PJvbCxL+TN
W25NZIR7eQME94dnON/wWWJzRjy1XZqem9YVr42wx3sGaNWrphm6WZg3H7o5sQ4wS+H/xsARmhaq
WjaNAxIIiBojDZGTp0zk+B6ULszo1LZe911ZV/GL6/JLzXxGwjDdSatdYBDY9X6FtvbLW1L7Lqvh
OuF2KMPFNOsQjcWAmsW8KM4sMB4c/zSrmOIIeIAU3T3MKHcjG799SxtDRiqNRxzw6xM43zqMm3Yr
p+QWoMdw17dIuDVrxx4uo3upA8HUM9ecmzMLGMMqmLl311Gz6XI49lX3jawaUpV8G5xj1plXxF8A
itnVz8LAIuQpJGxzN5PvWHv1p+ZHnbwOCaWruaXCGpuDSI0xYr81b0HwQmWsC3Wq0J6i5dq7qhYX
c2nLfcK47FLAh3klv9199bX8ijUMDyHUFKWlbX4jFGsAcpcbTw1g3h8zz/Y9ikcXOQ+BB7ltG1Ez
pFOkK51u5zLob+XYk5ZMG2fnpQS4mW2GR2KmmlfUfb33YpI+a0APtkPTAtxFRUbGUYnH8grlbMYj
0T04U8zyfWkpFRM6XsgzUrXPWmvZIsHWvG7gMIJc2vSqc2ql3BwP/8HeeSxJrpxZ+l16D5pDOMSi
exEIHal15gaWWVkFLR0O9fT9oZptvLzsIae3Y2PGzWVZZUVGINx/cc533LaSOMtd99wgH39nubml
YXJ3BV/fvVCmPkVOZqPMl+O2g5twlwpJKpOTN2ePTPXVQHWfMIgKh5JPnNVocLQGae4nZilILkd9
wLyYXjtT152QdYCWGKd9wBedXqrsLnWGviMDrUwnYJfXwagpcCuiwmVujlu4o8mpWYbuoCfLPZRF
Ly/8OyssME8Oi7QGXFyjf4biFTFzqdutnVLN04A9jsqyAWhmZuhO/Tc2FvgvefxReUuBFCmJXot0
+aYd7x6CscUcHXcG0amGVnv4LcOFVJhny5Kv/LPqDNTxlLja2SkYAhsFWC/sIkZu1qTQG4i2S24s
YTAbqjoE8iXssGNQGiCmyxQ8ll/x+NR1s5dJHcV7mj7nVcedueURbF5XBCJIUbRlPkBAgMJoBEOc
jdU9s4rqucFrhaYtaT6zPLEf0iEVd9a6JU5mWsMNoI/uLreCrxZpwAPzODdsDOgPpdOsgSWEtvfQ
exgwaY9Mtqr7ncW1c4MpPw1TxUi0jdxda9TlwSAnhI29j1MSjADYDXSzG9kh7iWvbQyzavkYlSOO
8RLPbwnZqSz6s44Jh/vlTQg8E2R0IQuCeKdKyN2FHeF8G+b0yh3otPzAxpjYinsyXMHFYgJtj4Ri
JVdwUbMdFsr0Yg2Et6MkZqKKCBly6saBeXg/Z8L5HmBGWmcDjswBYoDth7a7eG8kGxAH5ozeJHed
TtJfNQ+ZF9oNGoyrJO7npwVtrxcWgli0nW+g0N46eVe8ja7UO2Me6fSWfnkiVM45NEPB7Tjnzpat
yWMGe+HYBR0Etgh5J/rQaeuv2HVR4XnPVSOfo7y65P1w4wO5OxeeIzc1WSc8hgQuXSMnD3YZcVH8
Ft6iwLJWWNh78vBe+Ie657Ko6rd8PTvNurwhOCjfZxXCEYnOYV+YIxLGzO8rqOcNQiRZWrvF8Wqo
sHUbHaF1Ds9jOy+PKGDapzS3nWtRBgLfGiQdsWoDZiNjyq6KpjhClJyAFXmpBjhO8Pemn03OxFJw
/yLS9gmiwbQOB3Y0dsg9V7JDYmQk4uho33oxs/S5JYEsz7kM0HFqOIluq4q9EY3Np5sHllw/k/zJ
4/y50aUPA6yS+PwimsmD5q32r7i/k3yfWt1DJMHtm/mD6wcl+BbQApL55aYJBKkqUt85rOkJaOf1
qAhf6TIYNwzcvU0ajaGCFLuL2SPsDYlcqcOOc8DpguAja0IUvmFgGHCvplw2myFo82sJUx0es3rx
2jRLtshjDBqExv10aaWOYCassINyvBuDvmFX1usHWkrU9XkJPhNrALC5hlfVJ2/jzO1nST3t4FWJ
A6OP70VZzgmjFaL9ZXzRc3Jsx348MKmFReJHKPysSu3sVXNTaexDRYpmuupxi89J3p5tP31wgc/v
8CadI3SMUFh9ot9cpsLQkyJ9DSXD+ppqqMXbMitLkxocgDQ8PKjcEQDPCyIEffA8kL4cXsL/JiYm
OKDaaV4ZfzT3la/6h3hEdEKMR3bLO09fzOhubw6dd0sth8G/jf19ybdvKwbrZ5/EHaoYc7qVS7yQ
hhkU0RczWCp8h5LrUtkxQHiHM09skB143h5rzsrhj1sEcDkBYP0vPPrmtBNmtIitOxKNeYAFkXBm
woB55i7VEMXBefobOWvaYPzTuBb6YG7IiSzxjMU+AtwFhvN1L/PsOXeHaGcmfnulYnfECrZuXKLU
+JibJpyKNNkBTeKn61E9yBHLdNmY4paxiMePVgHjC8VET3qIH2FW4+zFAd+idgeStSsT9E1seiY0
WtUWv/WAv6PY9ipTm9HOdnRAYHW75pdeumfE4MFzNY14shS+c0SmcOoRdS9vZTW9YorFVw2vEm1D
ujUUyn/sCDGWjTQ9xzUzIRY6p7hIjRc1GrAdUmaXjN0R7CVLem4g+5aEk+37mq6rhT579EVAMzs4
BoOXpLNPVLCI01PEavj5em5FRLB+oxjtjNDNOp9ASUeNuEZwAOEjYati3NTIr+q9ILwJE5MXJI82
HDfk0Lo+YcRYKSlJ8+gOc4mJrXdNhKulYkvNwMPF1a6t/k7ZlWNygNnuk0AAfuzymCayo1sh6yVy
urNhW6LfzGLGy+arjtA9xppi9Nw3fq9l38+lWhcVEgjwAuFn7ViKu0jE9UqZaO1vFLoUvcDkg20T
VKYVMllsnjFGc1jmwzpCzolU+uW4OYKp0feNQ8YOgeuNecmrnHLvrZ8T74qN1JrlaXoPLD69k2vZ
9rOQMUR/pLiwCGLDGVFAFyp4hwleU8gYIH8EN5zg2RYp4zSXoZ2WJd+tbKirFnyeg8W3cuxnzVf4
JRJZg021gvPdBwrVbCvwX3ZthkmoDZz8uzWkOEXTPB0Fm5HHlOiMeJsnBND6LCo+MEx4t7LJii/s
FwTgwRW51VO9uplt3IhKx+VnJgnta0qH/67GYI2GNWiYwqmEfkvwuHwMauk3IbQk81M1sXUcu34o
UXAm7l0uEN8hTlbxnbE4zHYTY28lQNuFCvpfdWXVLyyRotcSzMy7wXd/Zyje+Yy3Mz+5VJLHuUqX
12iukzdQXnw1Ab3271ZnuJ9MgZ2PAuA50VMLEgI7BTSsKOGXVQNf8YicG8NxuFJqEBbePP2yFn8M
DeY2YSUwXSrlO2U4I995MWSZnOxJzNfdOAJLNaHLCU+hdJxXlhZjZpc9Ro9pqe6iz4UhC1+Aumjf
/aqPzgu1NkX1UnSHnAIQBnypyCcZ5BOXV/VzqHR9h5tKHFg2GPZGyo4AzpQiyMyNj5RxT71hD4+j
hGN+C3yXkI54jbZlaFPh8MIPb9dNece6jGjUKWbeJdOCoqSyyuZxVkjcN/lcgLiYyVfDGkMkn9WP
xckZZ/80RQlBE07d4EpJWQzWZg+iNoNpAxfaTwu03aMgLTIv62sODB/+XMonZwHXrA+0ybhNBqul
i65LCYoOLeOafop6/YeZdeM9A+vxToiofYSXtkqndHENwjY/L2B6fgWO9K8jgE5XseMZRmiZg/2L
QNX6Z27lUHANgoLfyYj137KuUx7xfl7nbv201VU4j1C6SKUlHoBHNdgmpPI8KdlCl/drLFQbtF7i
weh65yX2yvK7irsXAFsIcBUVCelmsJa8IjYnJu5tfrfocf6Ejp6QQcvsVFNPEaPjMXpf8Cgw1gOP
BwyPNoA3WTcDBYbhNos4ZwlGrm3Sm6TidFi+brDUyXor2bpyRsQVUBkgpBci4yHRYX2EIbVgLsOq
OhDqa/lcNhYEuWADtl5cD60D9YNHwroR2mNg5/X9HErXiz91hzJ4G3fqzTHBuWxLHDynoezqh4QP
yt87vnKeFQtC+Itl631TGjnDJlhzSrPfkaXF7/hSYAdQ29kYA1Xmac7UITK5Mzd9pzAKeEHlfmh4
nAgZKfkvcWSPz26/3mwB8akx9F+1MSozOMfe/NV1pFexOR6nDa013xNqJH4DlgkmgXR1y5XLHHti
j+O9x8VSfHfxGDGy7CWmwhmpiGleyZ4RJneB07kHm9glTEdMsAEjy46Fh80fPJn9MOhNMztmtWti
G76ONj1QyzDzGZ0pE0G/coqT56RkZ8LWIpXXE/ip8cy1P7rZg78yOSbXP6ub+ZLnBvT3sXfflpat
A0sMmjdg9GV+BDZhfyM9FJe5cyoa3GU2D/OAZ9XOBzcssCjs3YIlEI9kdQKXwKLMY5l2RzrJhO0Q
VGK3UZH6seAKocSzjO6VhNcVqks1USfNL7BEwUUaToC5wA7uxsVGF8ivrc4zIXTX86yNLbtaevw5
3zuuMDYG274DvQ02X7rm5lfrD9hjUXGmd4kvbwv2voB92vgpKUs7DS1lAOQqicvds7dP9pVyPuH/
zQ+Gmzk/DJfRjlmJq9ky628t7ewZiFEhjstYBwx/nfYt4Da/MuLavCkgvDzEhvWvhBj/KHkJwHIE
Nhc3fnjHWYUaf1AsJLnwsAW1/trTszylY74jGiG5LUAKcG9Tqt6CcMqeMbxzlf5zwYTzP8klkKCw
BbU8C+HNn/Q9i2W4fgp17DC7cX8buE13HDqisrgSGaOO4CIQ6XK11oSYfo8LV0qndblvhhwDJ59s
3qBE932SLIpGELtQsWCqJpcoLcp49s2WeVfFIyBTq3QhQnKjLsfOderz6GTLNTbIG2UNrCoks0Eb
pRYYJjJPOFeogLnrIUJjHbcO5ZSDiEUdtHUjzjLdaYcKRT5NmuZAjrN516buj6wiFsPw0OQS4Y3I
q648wnUTlH5EXtr/4q2z/lFGuEbXBQ4+AovpoPcnEVvJo8Tb51Cto6GkbxB3jgP+IdTZTLA8kqUR
YPhsB+zdzVnPl1TpeR8UO6qAVWMwrqz1OPBCTM4k0+rS3WWBPZwE/KCwnozLJDT9bpFTANsZUQsZ
jrZ//umvQtI/qa2AGbPQckDEomfwV+XcHx69lLukGYIuOIiuyWhxgmGBPLlMyWUx+gdzGoBPcjmH
hGEmZ1MI/ZONlz51YlXrMXCTZpXzFRsFYw90G//81f2jbI8X50BJBlkcoEz90/sbM8NzTaKDDsSf
cYZONlAygbXjX/wz5hqu+PeSMzR74JzXrwBHu/mnf6dhYeyoqAkOrD8JeiJllSjKsdMYIovVNtMz
IcgBS1RmVG0jPbgPKUUoOLqxzS9odoLbYvZJv9R8WRqJGau3NVrwPFqMnZOKJxLa1cs/f2vMP783
nNfClFIgnXR8Zj9/kmm2ZP0wkODZG5TFobBgYw49wXAwi/IGRGDivAT5bS3S+r1YmJ6x/0FgPhTJ
eSZyd4uYYf6WGbSP369r5YP/TdsGIPxPvPA//ud/PNUl//vNEP/x30zxv/8b//H/XMyiGfCY/uEj
/Adc+fXndzL/z7jy//qrf+WVW39BFOu4PIeIJ9BWIx1EftH/+795zl9QsPKpO75v+abFN/m/Zdru
X8jvNNEUOpxGphfwQhSIgeTf/80y/yI8dIYBmW62RGTt/29k2qa1/qi//6qYSFvBMkOk8Bxhr9D0
vzsvTJYCVIBqT8xZwj6ti5ODSYLTrWFk4iWRvfnqM43A3Lh4xRV+VrAKftX0J39Ms8fKsVLMMUiW
Nu04O9/ou4OnpeoD4ljq2HKvokrr5AWxQjSj7qn9F4hPrDcby9pOwEg2SrCVd+zpGfKwDPtED7cA
/16wf03GpqnGp1Q2UHqWquIu9+zbDrEcYOrGP8MITE4dgUt3mIIKtGSenGoma30JMCYB0dxbM1sU
OSsRMt5ZLr4wRxF22ieDVkfDDJEGS8PZ6lowrnhJH4ZA1Ta8o6V8bIS/kETMtvsRJV0ZnBdnBM7C
4sph8+pYyXCyYtJFNjbH7Tdbc7LB6KPQmNlMS/orPVVBcB4iCw8LZbzV3XMONd+IEahlYqa8A5Vk
HHzXoOi+YArU5tFiPV7ueg+LYpyNELPTIICCZ9Bil7fIrqvxvBhy+NVHXl/fTDDiPgpLm09EoaxF
ZOTfo1GRbNFJW0H9a9D7AW5HXe67X8QEOMPJdmlpNm3UtQRUJC4dcjI1ULQgVu4JdnPACJnOCkeY
BXjROn3XhRN/69boKNaUd1N66eztFBqjXZQgXw3Zko8Xz7RgbhMzixJOduWBdwVnfC8Z3cNPQH9F
jB0grCEfw9js4yu7MMr8Y+HheCBUHrBVLypxNjpYWjW+yLBfYmr1JpoThKt2nIaNLjsyI9wEyyCr
IulA50ESMXpn/J3xlVPlP3TJ0zJVZM7Bwag1vp84e2TMRlQKpA2i4vi9SWpww8xYTOKXnan+FPXE
TDjV9q+4KP1XBy/ompOhcvsjaUhwShtwEJ6GHW/WYhPA5Txmk4y3jEPSgyDOJtn2ZZBesOc/NHZG
7PPK75NylvfM/oL3ritSWBkpWs9iXpIDOk7/R4fOjZEc8T1vQzdpzbJVTv0GpNEUhyh7yZbSogII
WWTF5EPPKbLmrCp2Up6/tACQihiUDyCtlTn84GcjWYG16bQEN6JjamwAE44zvKM8AqXBDljgo4OB
R2Cbgv3pEx1oH9EFLZ+0+zp51aJOUjQhiUcvnZD5ggHYQLYiPDZgyLow8DLWEGl1oj1nutAwGX5j
8UqQeWnGfY2Iyhumq3aOGRRBxkZsLcjASvZO7iJ8TYzRvCUcBAhB43buu714MKk2fkwg5CEqtfO6
mjSMG+kwS9un5GroPcs6Js3OegmGuTvCVRrnaRbbbOKDBrNXSfBIthVX043DFFxfRwOJq6HJxKd8
pOx1qofEJ7KJhWlkjq89TxdhQB4Ain0Uo26B2ZcIbv6ZYKJNQ1NwJIyqfxIZyCQqlrh9zOme/V1q
9Bj9RrroqwFFCF9s2QA8nfE3vnS8UIv4yCz/WYw9QYjQQ7tm05D3gywI8ssal7hUqI19g/K30maE
eG4pfuEdbMPStUeQO1mTqxNPJiIaOGPehoW3c98NaXVTVVJ+u8ZUWUcHr0V61qArv6g6yVRgeUi8
SyKnYZPyRxwSkwUT2TGf6dFJARQ5Y/gid1BaiqaNw8RvvNCTKRlBJNVLClTJsnhD9HfSbzggPUVx
q9s65Fcst2baRAZ/CNV2U0w5caRZ1Y3vA9Xs9ZDL6rWmcy0p7cf5Ro9WzgLODogvb5ppxzlEzjzK
oxHNQD9eM+kP7iLU2dAHsiQAwulO9xL3KuF0lfVQDlXihGMvUdjlQERPUYv4EUQ4SQ9sstNL34OH
l0bXPpmVZb+WpLPvze53lFvgntD4xIwbuSLL3WQI8TXFKF5sg108GCvYBiwkFn0Qs4YPXuM3rwzF
uJdYXlY+TtXcGn2tP4U9TR/paLItTkzmbXrI9qIbogduy9Q/tKannmoyMb7aPnW+YVWPT2NXjnvi
nR4DjiUcjQxw1S4Z6sdMr/Q1tSQNoT05J69vevHRLFt7W6qBXUxVZWkoAU/YIXVamuwB2aEOVoX7
HntknG21qtQld/H5wc/Xm4pYnFDAwDpmfV9+eF5pxEBRhTUehaVRew+Fvy2soj6ylql3HSSyG6nI
5du0NaTV/WzyC/ciNn+SW2VcIS+zk9CqYrO5IrFpabakgtbPLWFAiNUmIE+bamicEx7VgeqYNR17
UJ/t2UzO4IfEQX8/6BkuRgtwCfc0S2SEcT+4mrsr8rTUezawKCZ3F/diM+XxpTRLUAbtzEEl7al7
KCH91psekfstr6X/QMgsXnL2lONGj/XyYK3TnlTORKBFLkMPL/uJ7gparseGf4zKtL/h06veBez4
7SR7Zs5dL9liO9k2Zbo3eLhB0Kb7N1QuGIKCqnybSXEL28BIkxONJKRtU3e7PKhB7WGRtLemSN17
wW4CqY8O5ntTA9N5rFRhnEkbIyvArHjAYkfToUY11u/t2OG1xByr+i+3HZwPpv3D/VQErn2SSZW/
1VDC49vZ6dn5i8ypvlDZ9z8iG2ghHIe6W9OPI+r7GU9ctgf37D0GZIaw3SWj79z4PQbbSK7plfPv
7T0/jcNMAH4akG+lFUINordoRXp572QWwo1RcTLz4ZovwLUr4rl6Jm4ss2S5bSjM2k0jp/QwL2P/
C3llzeZt4L+FnehfcuyHUzHK5mp0O+8sjbS5J/SI3Zny5jZB4Dpkz0XVVoekLRWsKfJKhBu5Z2gY
/CBgEcVrZhaoAgKXljFkYjoAysGikUCp5A8ZtaDL7uDHZftmtpfPNqiwN0O6nz9BP0U/ejUBm1Fq
qGK+sQ7rBQthdX5nGmi/+eDbDMxGxkyzLRuc26Wnqts2x6VOYZpsJ0iqeN9TQGBbHAILD6sRxQcr
yOqPAHMA3zek40geFsYuUT4wf5Bt847n2Y3DdO6qzxwRzsVhJfppa612A0rojgLPiC5x3ZqkaZsy
P2FuS3YxZ+YKJBL1a+/H7Y+FABW83rUnb9JEwjEMdO0+wPmcrjrkv091oHltXVfLm9pHHhCSpIoH
qEWBv7PIF77j1J+37MWxe1DssHlhiBw/kwO4njuo7x1lBUNIt4w2r0NtlW/nOiNG1p7m9sNPM64a
3wjwppetdLaNnvRn39eEqSSZqiHU5PmtzWrXAYVWAnBJZkesw0pvuu47U+N+9sXyHC998BSQeg0C
kB9GGngiEEVMkMomb3LeRCCH5DGfdHCHpgswAAeM/91TW6K8ZIQX7RU3MwOhGYo0BmHBPKj3UQPa
Bop96OEzYkJfHGGCDwcJo5rVmNl59wz/DRQM1Wg9utw628aN9QsR0umjPVv+3TjH1G2JbNV9YfVy
2ItgkYqSxGA5FPYwFFcbifs4uEF6mw1siUAy5POttFuUAfFkP7QNB/URiVcMoR4N2k4O0vjmxMv2
3M/u3pr97Cc7EbKZykRCkwhqc6+E4T4IduMf9ZJ5aRgkzBvXxGm0xXMfnBO39t5zb1juStEZX7Vf
Zo9iTjpEEnjJL3hpvF9spdLmaonViqBWsvy2Ca57WUao3MyHh4vXSEDZZEGJjA3LkFV7N+ngn6UM
mNhVt6V7xAxkPLsxSrFdoRp1ED0awDLpGGrPqUAGLRvs+zMjsxAeSXHGYjEm0MWH+ZWgnx7RZwZS
yEMy5m3xMrEDNOvmqgdInG9xZ5BzXMXpZYqVOJmlfptEjyogrtPtAg6EF2KhDa/F2ky5zXlKbP+U
dg0njxM7QNS8fidnC9xPOo/shzi8NraRvDDl9DdOZ6Fm6uthY6ngV81mXbl2d5qQVu9aVsh7x0im
gz8m9SFK5+hnZDTq1rFqzj+weRAKJ7pDo3cOddknh5ESgbxFZlY3cVDXd9OKjGizBinQbFRHU435
pY09/QMyRnPvGZCAw2igNELQWT853H171x/VERVX/EE5A1Q9SB7SiqNZaV4onNGIGxzeoDfU0aWR
AGqbAOn4FKPy1FbMTW2gIB1TQCCR25/M2geHwE2cs4Ue+++8rcS4y8YCinyW+B9ZazEUx83Yn0ce
kJCcCVTjLRRJp0brHah8+Fz89ntpDGqrwonW65RurEmQ4blz151nVKYHWqB4D+WXrpbEa3GNTKPa
JZ60w5YEj00XD9Y+xfpyz75s9lmdT93FBXlzJZqkOc0GyPqtLzuBXkDGYYHk5Mquoyce+3vXiS/D
pFn7js6dQxb2xpfFwh6OGZMyx2DDx7kS42Ic2+2yssiNnoEgMNrihVCV5FXEbhDSfbqaC7Z9dkU/
faYN2i53saAhCZcg3Jnt2NFlO3mqwQ7ZBzEp0KjMspZ3xta3DJi72xwl1CFS/VGbdkcFqCsQooWt
kYaRmlvlUr6puR6+mkVdl0nRXlSRoRM2BVu7tLTjLyuIxFdMuUGuDmFqjGP9awq95YLBVN1kBTTv
MuHfttG0Yrwif6AtYuA9TmfIU7mU1k3teuNT71Gbzwr7HKAMo39v1yTpHtHrrlrTpSFKqS84WmjW
A7Kn5ZpCHcWw/FE8CLJSfG63Na3aXnOrEZQF5Ds2MXHWw+9oa6oRsB2T1+7KYY2+rgGsIutqJR6K
XFd9yKAUHcRotiSs0rXRDRugogApAWJF8Dj88oA0eE9ejMc5NK2qojPprSTsuU2+O8sY7TBf07qz
Ja0+prhjPKFtqyAwlFjW+K7MGnbk6VBTfuflXZ3Z1sc6hL21oHd+q8yoTYLCC+LCGz6Hk6a72bss
RsG3LVP6khPjgyDYb6wUtaSqKrRhrc+Gyu0b5tjt8jYkDTnlTIBOYNUs+oU1x9zMC8vFBlcMn7E0
TCTjYEQ2zjC5GFR+R6H34KsezTUfvR9JSud+aR5JP+o/rTVH3VBmebSIVu9+Z6z/jlsv1uR1MTJn
oa8jjt2NSGZv14x29TuuPZ5mgB92tca4E0tHVHP/O97d/h317o9l5b/AMrLEgS0kcfAoKtaSkQSM
sQH41WW8EX2ARIOd6qIQG5Ap34hJ3/iLE72KCRoJtsk1fj7vPYJbq7Q7M8Ehnh4TIQRCq5mKs+Fl
NrrsqF8eq94c3Cs0pL0CALSm3S8YSnfpaAAHYSpx6G3vPSiBXO5a2jcWgwJN2rykYgxx8y/XNJ3A
vSpuLNw6qcRmqEasJbbx1PgQz8nIIOMlINgg0fXwwVcu7W448l3cXpqsWjOynR9Fpv1XJjMwOriP
qKTJFaoQw93IoGl/OF0c82UKYps8AW3uzSApvjNEH9GxxZsRMH7o8g5BiD0x2wnKTlLxMTDY2JgS
+tBtwIVsO/JNrrMctSttoY6ZRxStyqHbo0rfcq7jUWuaeJShrWpPXIoEMccmZQVMOUwa3CqZKnv7
qOjEsj0iBTCegzeIbZfL3gudrtFvdtSupbKqkd2mqiiecsaBMoyYWN5WtC/8v2XH4Y5JP3Y33NO5
e25l6XzGhiLxVQO/CXOytalwuKJmT6KUQ1w9ncegcb/ywmxe3dL03xa3AqgXd4lxV/troIJy2DiH
o63mvY+3IIO1orsTlXixH5YmL8Jo1sCySkQnbdhkfYN8KvHjD6edm0PlavcGpCk8RKsqMZz1noZH
nfryh8v8g5QXqyAxxCly9EPUPG+ZMlR3MF3dXrLWte9KdgVA9HqykaC+FQ+VUbTHMbJbXGAdvUeI
2xZRltm51RXJp7G1UW3Jl6S0cwfgfll30B6s0oDUPvZRCck/QL6202RlHMhEdSa8tdH0Prg0WPwm
vkIs52nirvQU8Ft7LsAiK+8XJHjBzAANQ2r0qYvEfPI9H4qv0/sudUIe2xdXDZoAATlkn5bSC3OL
dDLM/YznyAjLATjsOfD08ppVmqaLx9P1t3k8eZJlqJjitxS+OsHYlntmIOKl+8q3qwPT2uIb3JZ1
TZhrkG2glNp6UyoEErcpcuuXNpDZazuKAbnCjFd1My5+7YY5C3wi/hyN3YnFY3UmqnKB0Nf5YNX0
EAdPBLHTzQPwERDFzewrmkcYcNqyWotgASQhm1iYMI1ULksT5CxpPQjggsG+jOWgl22aTd6PTuru
uXAtUtlzdqBw8S1GeqQde3MYJy6zR3oBVHg53NNsUwN8ij8nL/Uuk9UxK02DzL/JiLtR1BNdy4Gd
gUwhu8awFwBZTizA2/cLIlm06mTKgJISxMYNILzKYsLmC+fq3cXhuV28Vr/zTeqsq4593iEmBFtf
NfhA5Op+sIOtYav4G0tlluyxSGSrBLQCNMa1xLkyVVNRPmf24JyXoMasKDQ2bMT4ZJkgAAlGfAbY
hwyLkD2cpgJEfGXgjKWLNCBaET8d7/DcgfS3sCHeW5gFm4NPZdTRMgUK9zff+R1Wm+h6nNCmhkSc
LDuQMKhJxrxk/JWLoHcQwvIaMMVMe6Mehb6aR1kRn7XuxcJibpij4RtgmKQ8l3NgSQL/RoHYZsrM
zUYL5qLPj7LV7eIjZMQN6sfIW8QYMyyaa15wbBCOfK3Ipoj2RWn+GnLDf+hIdGXymMFgdIy6n7Yi
yZC/yASF7sYomq7aKY5NzCR9a9zHtBr+i5UuZG26Q0oDk/Xtxh/NAQGripz0F+aT+aOgIAPRn1rp
A1Ncp+I9li3qfS99yAt/Pno+C4R9kk/eS5Pq5gKPJn7JyoRKGiFedle0xRs6qWhXp56XnzIukV2E
7m8Tg6mNtnrCDcpCx/iu02Z+yooASUVS4zAgJrzp50vBVYhrHw87q3iUAGyy11k2ZugfFHPdl8j8
8nmBnovHrAECQLOWnA2TZVPY1+tv1Efa3tiua3GoFs5P02hHvNazjQU5bi+MdByMEqiClZgtvTXK
2gac7Y3LEV1iDFZzbB6iBbkIpDOTUCArth5Jv+PMRgnTP+U+uLZL0mp4YsxX4v0yekMCrlExiTJx
4y/7CIl5evR5fKED1wSmslhPRszVZpHP+2Uxh+WqsYGmHxX2BNYzSU/0RJpb5gnh4SOCJbQskzl/
Ir/bEYZUbxsBdddvl2IkYw8Eex201hs12SS527LEfcxpTbDGQbdEzunGTx3SiidqUaCwAs2UQfaf
BIZe5y0MTU/UvxBYU4vaHXOA0Fei/InszM9D384KIsgnhv2tTttwsSZ745Qc9FSUnVse/v9+9v8q
TRojGTAjGwnH/xmk9fSz+ISiVX3+EaNl/u1v/nVFa/6FlHnXxuLAz8Pr+7cV7crLgoXlM9plOe/+
YUdLpDS6AiDG0pGWD+eBxelfd7QmAC5brgoE38fQJF33f7Oj5Sf+eUUrpc2GlpPICXzbsVa1wx8l
HbmfKjsb0R2L/oH7Kj2WPaJEcHR6HxBR85PQZBCnLg4fTUJY6LEOpX0EpO0upb0PmBoRdfCbtI2D
Qd4zcQXLukTVqQfaAh8BODdGcffaZjNzIm2ddD4A+7QX4LyXYoKkvp4rX+o37xvbB0IzmNfuGzbl
5KVf0eDtf1HCrd/E8BUeTlQoU4NxxKA+xTIgxy4DXZ3HIz5GvcLHZTX+iNKl282Vf/FXQjl7zAHX
wYot5+0AYc40xaG78tM98dH4w8rO6U4jaYjPVemBQKfPBodu/UajG86KScfLVd7m0wpPzxxucFqo
QF7ryE+rwyQ8+YwGdXgPWO4C4vXS/tQEWfTEfJtxsSXyNRm4dRNCIDsmG/o3zL1nBHSLaml4wT0B
7J0wMqI42O5sBpYg5mwOx5RBxI9alOWHYa/IeFUoddvnk5Fsx5UpD31PIlQe7avepnxPck+8GfWK
oXdZn53mdgAQEcXVrgPa/O3PK7o+dqf1hRc2SZ28dp0QnVH73bFeofdcg/Dv+ZirL1fTf4HdWQnJ
qbB4kWhLNgx3/5O9M1muG9my7K+k5Rxh6N0xyMntO/JetiI5gZGihB5wtA7g62tB72VVVJplWeak
Rjl5ZmEvJIXIS8D9nL3XqvaZmVpXuwiAkmdiAexXaZSTQ3e6dcR6Y2//YfFPUPndOJSbodUnuFDm
1u5tJjFQ/h977NYrDdbaWgF7LS8FAsRwnSzofzgy6UnDT6WH8dDjPfQlmgCfs942ygVjpybYDItM
IDOhRwRz4x8EHOVX1SIdmEejPluLiMBATbMuOGFdyQtFTH2ogBuddq5xgCksl2l08PvCPPMdDY82
Lg1aEZn5US++hNiNwlu1OBSmlA9qU2nx1WXluGOrg16ismN8FfK5Zimpg6Yi2w2bEmKx5uDcqBfF
SGQX9dL9TKwlyrWoHCKHVbgPeIAUbvvDNNV7gfd8WRWwT6yH1/aPAKL8I4MQAXHyAroQM6ubsi30
y97JV7tIzHqVcS9ZYcQoVrzl+gMnOXoRpm1nbELbKHnm50Dcccv1H4PM88uD2SH7QFAbvrXClIyu
0gogsWM5cs+/lNCbHpdQaNLkE8AME+MLn6l7ky9fiwyR9gcUMzRN/9B1VL77WgJ9uPdQdB/oY/Ja
pUwQ4jTWyW9zUYI03IfpB4xh+2X+kYj0PT4RUVo0ILtFMhL5ZqM50fvTLSYO/eDWKKBxJiP0JUQe
3RTHPtzvi+JklIv+Ty8WFLJNw/tS+7lPElefJra199wPkobiBkPTeDGtMJixHgOoHwc22k6wChm7
PctljdkXgoktg9KvYBG9TJ1dNQf25e4Xn+/kd+wPjsO4yoKZWy4CGStEMMX0S7JaCWMhrqlbYzAz
F/kMvhRENLjd6z01GFLk5P7jvVqcNTFaw+dh8diEi9EG9apzaQyGvCu+KP4t/iPBsX18OGbTUUDr
zT664nGwHoYmIkap0exAFi9+Qvau+K4uxp22artLnlEyDOlPUIHHzGOluWSXu+h68gYqO/ic0Dz7
IT6foNbRGV9VerH+6H7kH/VPY1jWM6PqBcvk5waOeQvJT9YVD7KJzEeXGwtLZgvlzonFtXght2A6
655Qx0/cthxTFh6vMBU75sarucdBW64nmNYypbu4CsahgRFRZfuk0HW7zRIZn+AHxAeqKvcmyzRj
xdrF2CiHRWaMD+aAwKV4AJGl10CSqi2HHIg5/M/K0nMJqJRtLHlPtt1JcB3SJLqDwSV/Zk6Q3Oko
hABsV/Oppg1xjnzMdqLzzK/FeHg3DN5IdTEkoFN44szZku+hHZEXoh+2yVlJr3kWlWc43Gj2Kq/X
wFOLL6vNqz/mYHhSpf/DiGsGvP0PKnUKB1MZH60MtV1txxsjzYZvwja/UjpHW79F+BvnVrIeKjAC
ALZPiUFqwus9umJWciUvyN0cmf2DZZTiMM1ReYyM8GRGjeevKn80t11uTG8TXBf2c1aEeigkRrqJ
KIZvG9fezGVOq1GMu8Ib5I4g9FvO4fiYq45ZVZN8pcagc5aKNpFZFQDuJUDDuNXsZ0zVoTs8WoOb
3o2DoXYyU919Y9tnIb2PflQHtyxIAIKoZoPY9nAdRuteVvbFcjlPE7pmkbPy6aIuNjoIJ5Xo07Pt
lBIYgprJ0Swk130Ss6lY9ZVb7GsnPTVZiAY99KZ6YjJFSG1jSWpBtNe1Ii+cf6I+wDOe+/27k6s2
WNNOx+E2dQO9cKsmU+UY9WPdUfmYay3ZdIHaXpMG6dlURFmxs4sm2jDowqNMl+ZX0YFbwO4weDRD
VYeDwjSifK00MDaKRi3vgcRuK4byNmvw9Zyn/s+yavur8Dt9pVRCNqBk4Q29n9VuQIwgd+y7qpJX
/lqsfyJvSp8d/BjOOgw6Xa2tUI+vYRh/0w/Q77Pnbzj23DGf6XdZW6efPBDrx8RnZl11HhzgZmxp
nDmsNc00sh/oiszvUEypqot8PKUOGBsG1FAZCdZPa+Bm+k7IzPtq7Sz8YJWCKsbqxi2FWn9VFIbY
NY5qXioxlIcIpWkOp+fkN8TVYAFGr0wW1FJX9H7Da6X4OrhqZ1Nw5Y6Sl0VyyDs6f3TTl8qkahgs
KXTzZJ/c8sY7QO97eLv30pPzyeZA9powYD2NBONPtS2jjVPX5lEVXscLSXiXeaAfv5Z2Io9Mjrjd
gp/5adeeeZBR127gMbHGK0jxbQrL22ext4cY8oJFFYgOgH3hacZbTrNhBEDtQIfQV8q6567ONEk3
vxwXJJBX8VHEora1Ta7dPIg3RQeswPWNjW9PD4ZTO6eqYiWQqck7JDigPz2eZ8zYOFJ4bdEkWwLH
O9UlFW8Y7rppI+UDNDHrEoVcPwvF5b1EZcCwLLR3eK/Vhm3tGqWVfR8N/dm2p9+W1TKeHHhNER3h
tP+NAHjrzt5Ecoij1n2QLSqCSNdnVizAt2YGBK3mrRI01vDchU33MoHoxkI8DoDUx3sziuGbgHFl
LoCImuUSUyHNBhf8BaNGVwU7h0dZvEbW8M4vGi5JIeavhsA1CR8z3blxVLKWyZwffL25Wrp+zzpF
qUTsVJwhi40Qh0LKik8iFOJBDbzLw16ZXI/D7GqTJbpnehU+mADzLgW1osvivIPgpzIPlERB+oam
QXPhHlI8UBDzfnGvj9ZuF5ZXZ7Qt4AVM1fom934FcRjc+bTmVkSg2LM2dX32YAwjZajL5N2wiu6O
x2Z+rGdQdW0tfkY9OBdRcp+N3LS/71xLvrtuh8eQ9BkReF70nIucVN2pqYaB1yRYWKoiotAae2ri
6dExdpnHcpdzdToQGvCPhiemR+Y0LVOupj8x4VjE2uCAnDGbXpm1ltexiN/YzYQ3M1TZO5bN+kDN
dfGwOHun4Qw+0R/eicS3tkRwos0UW9V9I1LedIo9o+LchEeDh3Mf+AmZgcz7YXKV4cssi2vd88Dj
/Fi9xWXiMWDPM+b46N+9pnUv0uqoqM4RIlCygVH8ENn0FYre7/FazOPPcMqztU8KdhVKmz+ZZRlB
Fd7joxDRuRIsxLoh+iGXORf1CHPTcyBqmug4R9m+oM7MwjX/HIdquPFGHU3yAwUlXwgTTMHwhJgT
sRwKftRU9c8k0f0z0pYCswPmoSEdyHB6lnUStPBZcmT4QIosPOgY2b3JIFHViNpE/q0HM/iGUOgc
0wVfwBGWLIrOm58TqvVzjvKtJTSRZztbVwZBPFKEkmTIrpwJpgFvc6+GJ6f9HGfNTbOYo8pUqS+T
DwyyHWuAx9bpFWkeseLqw3GCgM2hYxVzR9c9Xo9RMj2FYYLWkFTdZ2YFM38VlW+Lco5/chmzj4MH
ZSENDdB1QVe/GMasHxGGoGqgi2i90/EwPgpwnTv6VergjRNrNdhOKljPY8Glp5PWrZEFcr6h3bSS
VNd6CIJsJ9UERSbQFTb7pCZzoVq+Xx424reJkjCfLM1g0Cjh+FLkZurFcp9XSgXbkGl9tR4Sslcc
+PHsXkjw8vurbj0i6qAZbK85npqnzIdeUojiV63Hg2aYLHvJb2MNyS3hlbjKEKEeWimi3eQ2+HCd
qjsyeGOxaFYsfwer2QYi9Clc2sGlmqrwp8GZCeFgX/brocEby7fH3dL8FxiXc3Xx4cm/Cxn2nI08
70hrp973jkGpKphGA0IbLDLa4d7YkG4yCGOWJY/4OqFlQRKTWrempcZRHzxZ2KTyJ/RS32XL5ZFY
zkPxEfiGjyiO+MSr4oi0VQzb7zs952/1yD58oqzKLtcZP/0S+zESptK6gX0C8eaW80NkGLjlvXl8
MNpWE+7QGevjQNjbMBPzEZn2+BgUQfMZTWGy9xut3hTvNx7xrXMUk4uaDbLanexsHA91p/xtT89w
Y4d19UDqAYkg263mlzlHwzOgGC3gO7ntHZ4iDEDE0fCnszt5z+EJ7kVr/04Q3Z3cOF6KsgBdbpIV
BBQXJyG0iai4Mds+3gC36e+wYdknDD72zkD28tZ7GSdXMu439r6wKbu8wg4/ePd505AUnVv4K9h4
dMEsz25vmejUlcN1qlZOVE1EnGweNTUv0UeCQ/RRyQTlR+WD/qbr0jylijMs6UCUYoUduJuAW8wF
umO0rvOyffFNYAGEaQW7wSx6ddM/jvTQkSuAoelRl7698lo9Y1TQS75w1m8DLd/ngFPoA05h3iZz
6rwW9picgoGVBqkI3kWQme7JAChnRSAxujRuat2VLbF1CHUkqZfMKylh0rwz2gcyoKnvfQ7MQdUq
yBzzs/CtDAo1q+AfLhsjZi3IYRg8dK5ZY8Oo+jPuDYturuS2W4fGvJtEpu54j6v3eAzV6yBqbzsr
l4uBxFcwSbu6wuaRbCIzcZINKhmrH7yNNuzi3qsnjlgpVLyaZUgyvFmi8zeemcbX0B3tfdNas1jZ
eJ/eZys0ODSQZ2Lnlp/xnnPqTFKqYQZ6zS3AwvSWtj5Ml0l+qkXLFuNnmxla7Wgd8pukcHrtmkoz
Njf/j9ct++N4K5fZg7WI3wA6stxcZHAIhOpTlbU9kYC5878M4v+b8Y9Bjk0jHCdh1JjlHEvBpUvQ
V/C35nhL3PUpWWR0yaKl82zEON64uOr+/85/lyLQz38v9dAD+mcxaKm7/F//sP0zlH0AEjI9/mr7
vPtTAKJCtPyb/9X/819+/VdGu5gDKD/951NdfnY+m79PdP/xC/45zJV/OaZDj0rYNBGBcdOz+kff
Rjp/IScUNmsLx+M9uVRd/r1wI/7ybFP4gYXO1rf9ZQT7z2Gu7f7FrwB7QlPHg7BjBv+dYa70/2PF
0DaZCVuW5XqeG/Bb/sea1+DnbRkgzFaULZ5pXcwbSqzliQNEuxmQ2cN9LN5jFmPgzKR8T7j3XiiZ
9mxl+B93D3fOv4srN/uRxjGEb8Jvd1ZQivA40kkAn2njXFhWGP4Pe9bcGZlBcq/OsNMTXUCpnPEC
YJ05zD+4qlS/gXp0P+JZRHg5Hbu7spweb6Zcbllc0dZuXWU7zmD2aWwG+7FvOTy7bVmd2DHxvkad
fYwY1I4byzacH6QSbPes2JWfWUs55JdYfz1nCdiRY5a4xtlM+YM4m6fDcqqgcUxMNXyBU1QDJDG8
s08296NOFIvt1JBZsibikbzS9TRfuKtqdKhOxO/tsO1CiplSSKV1bX8HEYgQlqRFdWraMdp5g59B
IUtJP6Ztn1xoDQl33ZAMWiy+4EaYjjcPhqqoYsKLpBGEp2E3FKK8Y2G/BG5RgHJpGLwCDVI39b9x
jhqPxHhD+Eo8Vz+VxW54xcSO7TPThfqejAev1NqUhdqFwsXJFsVD9sB7Y4Kt5yGXn1CeryipsDvV
GYPdXlQXx2u9Y2pZyPgAXjgkIFI4Xb1H4nB0fvMWEjV/LXTRmAfc5kCKh4tXFZi9XI+duWQke9hr
q1mi1WtZtyFBLKkcdabiXGqhIapMsWNu1nxPXc4cEeRpv++N1PmpaCW/0zv3/9Rozl7cVg++nOwX
7ZbNXQblhQr7ZApj57E7M7ZjPzDDylzcbGvBi+KEgYxIYzYG16bGslFzMoiY37vFiWGOoJcDw43E
p/nACwjscmroLeEG74NybP5clF735JpurA8VN1jyoAZHbmkTb1+lHlZH0w/iq/JN7nOk1Li4N9K5
eDVCetMybM7fYQUytZ0pP5WaL6nkYstT2wgwO0W95o0X0EwJdftUmHP4AWQjOxmZ676LBmsjWcH8
ENmNzZepsoL7BhQK12sBm2elhtqr1uUfjEsWpGwF/aoV846BAkMq2c7OsR2AzawQn9rbZBqaR/AM
MxGRdGvqxNh4qv5QCpVx6FdE1rrBeK1dKIZNUJ1IFBk70YfgEyaXJQHaYcpCO64GjJUa90cYU+rv
7XaHo2EheYj44ppSo1qsf1qUIUASNk818JsgAV4bOtmW7S8oTAVFko7atajxmsLMWVuL7oCWM8Zq
JuhQhhbIjv8HuKOZQ5ewBIFlEsRhhFe1M+uRSXQrrnneiXDJWpsOkluXBB3D+664SOH6W34Mh5cy
cMs7g2bSqrGcap+7Xd8/dH7IiSv6QxCaTSNmdGyM8qNnIUryglA7Zl129T85nYHa4GliUxgxyR6f
lmpyvHd6vjgrSJnGSPhDQwXiF3kmR6IFbTQ6ujcu2usagAVSZN+JU/a7HobfTvqpx8eiG5mTe+7e
HFxzi0yVDklDqmXQJlCoyOXACTgpfBF8add9N8iVJoW7AzFaQNtDxklwMUfBWqZdv5vSpcbuJeaT
TJv5Q1qEcYCjwp4r4OEeHRFmt9CW4c5Mq+S3Soh7QUfzCHuDrZl2BI2gkzsGxIjZFvzAO0P/rnDL
Hhih62g1gLo+cBiudz3ZGa6nrbDvGt/0V04WJIyGo+aNwiDBqGZqNnXI3q+gwbLN3XJ4wizQvBl5
n51EUU/1hjuY2Lc9012+/u2NJVtPxI4Kx1eEznjrQAqdI+9MvHO6dNCw3xo7apHZjYd+zoynXg3E
C0qZPU5JHV19om+MQrNiL8vSudXlRbEjK4AU3NiRJRtml8NLQKN91ypd2mtiMPURk7Vxb7ac+c4k
naerJqpxSRFBDeusD6yTq/P3MOACJIwse62Tvrrjy5w9FNnsfnRgnrNN3Zgjpc18CK9RDIc+HiaX
3H80t5u0x2ugJbDI1pP2XVzMXMZ02APQD3qCDrMLEnvwakAq87kxwO8DjuBbN+ss3+VzMT+Fc2c3
65Bk1A+2DM52UmN3pU3tnESO8oTU58wUyk/T7zqL+6M19HyT2HQloHgjPmXLny0SrhIdko9dBOTw
YFvK/wkLbtr7rO1IQhaU1Zwyp/GFwZCVp+uUxkUgviRuusBsNK971dS0LC1/RyNRP8ZBCzUeKm21
Z4mcHYN5ivYh7N91gqngh1H280vHXvoyO+bStBFg9pSLXXJdxo51jEznm/QkiUhLZ18MNesMWF+q
XkaM71CAOHqA+64bcRmVBIYj24lhMM9WTDafzFgSPsYAdqBjR1dHtQ4FEkAQSBt1kH1onqeUFGO4
84xayuqBBTmsX10n83Nlc3hbjRRxTiaoode2zoaXMbW+m74CK5yErbESEc5khmbRL9F30a70Y/Yv
k00MAtY12CHm3uMWv4v9irFSPwseNZ8h61geujZI+JXMzJLWQuqpFzGl+a/c4RLfO1WO0IBLlio6
6z1O2ehz66qda1crnPM8REf6fQwyMMPP7JTegjD6opd04EdLnmsZwECyabYMRnQoa+vJZNixmsgL
nZBh3COuXwa/NUTEXs+4G9XEaqjhh+TQE78+w6SlbYDZknBqv9RPAxrQccqhA+51+6VSYIETfStr
spsjkCNvX7OVt1d1Y6SbPFkiIZ6tHyIsVJz3TF6tMGp2infKC0OAnHU8G0pZWs0NYuH4kqmZuWkW
EPvMS9CRbY6IvfKMZzmK7egCUm5MWz7ggSjuIchy3nOS9Ic1sXEYmDFvm6FU32Rhs72GLrklt0R0
V5TBm+8U0zW0/OqbhiUc+JbF1kr7/vTUuEl96Eka7pTdHsifxZe4Am+RDTGGBLYP5xHK02/BRHat
Qu9KBjQ5Fwave/oC1tdUTmB4k1TaIRMTwN2rCVHLOS/CyOUkmY2/Q1bglxlLcsLYyvDvJ7/hQaLH
6qsYGnurjVYC4zG6vS50cvMnzlFWFAY70VnZjjqGYh8e4MhL6MBYIUHnuh2/4a61t0QxmJJOd7CY
gm0mixWP7JJsJRhhX1j+QUrs9YVDJ7XZoHQhytj5IVQ81ivTcHfKyfbgL+Cqx190sb6VFVxFFLW7
ouqIk7lRIh4rpRTxe2Vau7g2zjwTKRLahP6fi5rnKkT8EfUQ+eSUY0RQz+dlbbFzps54lCYZ/net
ZilohLfjXvgq4Htf5e5vDlkVjF2nsF55SdX7UaPUZt4e4eGAcIS9WGbB99BLy9rNDCI+WnfQT0Hu
iY079/Od2Rp3mZV6jxwmpxNx4HjlUGG+ULoNOM0tWT86KslEWMRq6To0nvOcZ1Z0KFru42UehBvd
pWeHbus9TwSaHXVUXPyIKOOqYHH7pvgVF0KkQMY4Z873TScZpiuzFu85J+unqrGbCz+vXs/ZC3ZQ
U0/DQwbfRxO09eWda1j4JWnOzkyEOOFucFZazWa0yvxpJvRSb9FfR++EIYqL02azubZY39470H0h
W+K/IIaRFsy7CfPBU+08f91Cw/NXrYcia53VzVL1pIvF5C1U1BOA758bpeDusTQ2YDhxxHD79ggD
tLgfCOssJMHizh588YARx3U4gEEiX9MxK8heJNZXpHp55weZeO9jKLtSBiinuednlKqiOItxHYf9
SN0GOsOGQGu5YQ1s1dtw1vK5nRqaUcSmp+0oiYzT1YdbVXsYbQJoxpVCNGzAEoUkGzZ7nlqfCCHZ
zdo9GHfpxvtcKoRKCYtRO7qxM/hdW0N0CMvKOI54YNYZTl9qHgfXS+5nIIOrwVfFJk+j7skks8ng
G6tJ6OWAQdlMr3M326OfOXJOKA58Iea1Zs5bcTbkv+Tke+Vvc+JLkkQGm3bm0XwjGM75vHKSPMDw
UsU/2HShyIuj544CHAWy6AVFh1hxHdS7Ju3w/CAgr7S8c2xYzwX7DCfpxh2XkS8jdC6Zl26YtMv1
HJAmEWb00VVQt4hbMNFq7E3XC38za7p0WRV3R4GKY1uQqFx5cIGI/RXOxikHymQsZjbJwG6QTCoM
3bzZFbm9MfPxk27FhrneoUMxvwHNfZ2x8N60U1QA5M35jp89OLJOGGx49VgrraeGtkdgO6e0bKPH
UMls75JDWEf10BNN7XvaCsliDlWls5uLNuNQakwwoSG8PkyhZ7ECI4jo4M/tJdOqvGsu/tTT7+1z
vr4SO8ie/A+bBMcdDq4hwtfesvu3FpZsuqbYs9Cy0d6cx3YSajOD2H3ITRKgWz9SwWvuFuMnBvfw
TBZSe6hVACHqzHuLtOqjbWd4AY33mQvOyXSs5NFX0cgg1XHmgxrNccWLw/wBCDN/ogKFEsigFmLu
jSxvT0IIksmDJGlO+Uz9YJ1D446PotnJ567LKEMOOoPjqORhzOvPWSXOipyVvyWhsg68Ntgqyxx+
2VMfoy0A/Hkf9Y48cMciUEKzHsq1lP5iR6W6CStw+OAnC8aApxKgAUW8L/zR348Tr2ov4Qpnx0F0
SglJHsiczVCHYivYUltUZyvimc9TyNSvkZfl71WOBiDxu75k/t6KF8nBZTHMEIde6q/ZP5yS/wO+
eZ7Ur3/718/vIik3Sds1yc/u78M04pGcK7lU/r9GcC9d99l8ZvFn+f2f/Nr/Ha00sUIy0l2GaOaf
mds/6TeM3IRj2SwuhSXF/4HfONZfNmMzpmRsCZaE5d/gN/IvYfN/BkgmzQUj5f13ZnEQdQhO/h0T
ZTEPtCxPmKBvYO2YS/Dyb8HKOCRW7jk+lpXUK/K9yMkTrk2PnVgQCu+zZdH8YE3AKenHmuuILsGI
zmry7Z3jtlAOPaEv2NITeNqE2cmXgbxQL/1cbsphmNdkt71N7Ndw+zo1fBEs6o5mmpAPSLvIoF06
l07Kz6I3Hw0coUSHRWI+hrnlYCqpuYnxAV/ltdsd6E3wX0GgJ14BwIbjm+mDUarmV9QM07oTGZD8
oEiCTR5Y8t7smHgBhLW2k82RxxA9sTl2QTQ2imTbdqlkgAZqOsCus4Ymaezj1Am+U8b9xYopPGIV
suz7aurNJzEnCYU9n+0KVTW6JbBdVy7rIfLiCU9fVuM7ylZcBp2cBukqtptPlJL8h5LTgNYswVKs
GBBCf4ndwV5ZXs+xldfVxgdWexuky2KxyOt7NzMv7ux/dAGw+opjPrW0wzzll2EQZzb4D7ThUgaH
/Q1Wwp3Bd24zuqLbsRDez35EMFSmY7erDD/P4coW7KQlpymoJKH/3HnCHzHBYSjbWG7yYFfpGVU9
qQpZuJuQWRQpfnTaOwzQQbEC6WHCeiVq+Wk4xnRHMZMJEvSXYzpLdWPn0Vfkug0f2kpan5p0ag+j
b5h3jDJyAiI8ujcTqFJzRa4YrEQxisPAQv2Qs1F/GRzPtxaBe4YVex6W9qx1MYU0jhXV/p+t04Xr
nnkCVSUC+Kse0s0PTdHkXNqskDiCOOvZ5yuyDTkyfie+braIrha0bCXKVQWFYG9WXvkxeLZ/FZU0
uZSa6VejqncOb5TO8CvtRVFmj0XmDjfeQP5rhbwJDElsXsqkFpeUth1dS5A7TFMvYTVGl8Fkjd/U
jnEITI30JHJtGrc5ho8R5A7LwIxPNGyWYmWFlOZg2NzlI4Niajs2zUVRWJeJO85E/TsVr52wY3sN
KyQ+sp2cnijyj8dCt9bNBqdJhtRTw6fjSQ2BH4C4M7fpnhZh96GLUAOVCtpDwL3xuTUl8zmpK311
jLT5yP2QehSqibZe00/x6vuA0znvBw1paOPC82CamBnbzNGSE5uW6mCQ1N2Xs8EfU5K9uw2+X7y6
lUH8sTX4VmAhE/G2jWyBCoR17nmOipo221CcRGqHWyMx5ZXHBRrVjMbHPVrhYEVpML/pbu4uNNTN
G7dyOa5s4aGZnCtmIlnXMmyrrYp1rB1dTUoLJJCt1N4NFCW2yShQfjiW4KYRMvFd6wURxR9apld7
dkqgN3N2axvdb7twLMmmWTn5LXc8CKFFve8MrR6IEIRX5nYg9wtW1IPqFuARMPOdBIqFXcXPk4ud
EqYR1eRfrLgdzyQe473JGuDCPEczbsmLD0/lxKy7kBrG2p5eVOhWAXlAJ3y2wBl9WTZ811DXwTqb
6ubJK9W4gTbFu4e83V4kFj9bky6y+zDK9YPsrfFh8jxNLqGiRKjwAGx4pG5Z9h2M2mwOAkEgh8aQ
pXbmDaeO7drN8oPiBgnVe60NX7+aQBh+aUfRXpzHyj6EszSexNTbVy613qsV1oa3tpROzx3016WS
lZJ0CfhIl47zm0u83FSWVq/MfK2NocbmFaBPwociY5SaU3/dOtbk71I3sPZ4ZeKd2cZ6PdDpXzPI
pY1ltHb05Ioi3MXoC42VI/XEDaN0LlGRzPupQBAlg05uIQTPKKRS65g2ffBWGo3Y1a3dP9Z08W78
Y3hUnUbwqa2CQWUT7zq7rO9xW/T3bIrKL4ayw8617OLD7pPgI5BFcSNTQnp7hFcOuQ1RYep31Isb
x19L3B7HJhvqrVUXBYCuPItPkJH7kxrceqN7Sdgb19NN1bDS0iz5aTdgpvyyPREiWjbo3Y5k1ody
gE2tp148RoCDomKcGHaI6LmmVv2rbE1NpNEZYd6zW1qJnvv/1p/mguB5HquYKKDWrF4dIBsdKbiL
EsAgZpdYMVMiCumSnlxo2uXBSxPJWdNjYPbGtPPk9YlxZ1XDoYhkuRIESkejacCbj+AOgIDA268P
BGKaLQiLZm2RgCd92cC8XVls7/JT5nRY0vieUGtI+1Ku7bgHf9Cl+TGGK8rfhazPtiEHsoqb5sMk
qXCAuy5o8Ghn5JRtevqpWXb9vWvPW7vWHnbUYnh0jMYrtnhwgsNoqWlbcMhlfDQG5OMfmYnwuSn6
9mZSdP9SyAYPYWCrL0xoxWlUfHlKPvPPBY1kPrHKvYtb5YDzCNXGasvpbGmbPvA8H/xhnPdAMfI3
a0QgyUuLAcpnPIr2oItFslCStKlAprsEBzwy8WilK9C/hvPYell/ctPKfHKngdE+g6fxGosSHC7a
7h7qNhfijV+O1o6Nlw1oxURKGDb+iZRu88rPR30RkrC6Q/iP10xffRddMRykrcSpI/302cQemI24
vOHFhl7A8BWLbRE+8Q0o+JraS9o9a+SnhCu1dds6vrciRF/8i+Rk29HaK3OubnidzUubJAWhR3PY
DnGkzLVpDIPaaTttuYZ23EMD3wx+F4ZDmtMwgp3OMpdhiMNKBPWqTraWBHq190njHkuchI8iyqJk
G49ct8px7M01KBw/3xMsqx45XyTlXU5UhVxwkVPY5DGwjo8mgQK5ses61deAyh594CZ/CDsn+VXw
xMGm5PqaGhl589bxkxfE0uk25bi7lhlJbXJf+W60yQTwz8I5FOxudk5qE6apEpMsPPDcmtDlgcC0
ve0FpbhW6ytOFxABjB3Gpj0iZKvo87FDlOYIrYmjxZqRarRuGIx9A1obf2tlf7eJ13wI6vS+Gkwy
OOBjroER+Uzx++4wM57G5uvoi3CanMOqOZxnVggboItEctu44LbM66k1e+fk1PKZvXBxbklS0PUw
5CakPL2JWReuCPpGQH+8chezNT2T8tPXjqwFMEdtPHVZwXDOs3wI66V/56dT+C3Jde74GY1IBc8O
34a+ANlY+XcJZaKbWUD7aOehQ65TIPyJc6xrImoutDaYE6b2nG48UEmKTSvXwAnQL2vLLjo2bBa+
6L2SpzVUeKOw27NbqyCX84haVW3q3WNOQ7uUh842qgFjUZXpYezIEuFrguWQTqpTb71sMKq1DbRk
C7sIXwy4h4jTlTYoS1QuCetm2FoNwrpi9K2nsAvibaNMqjf4Jg+s6LI91nfrtWuiasVc1DlgvtDH
JA+rm9D0LFc9G2+EeaaRvCFeBlOsM/VoOk63Ge0E7ViCClKKGXirwBzJc1NyOyB2vHW1zE6JVciD
CDuCtJEqf8v/xd6ZLLeOnVv6VSpqjhNoNoCNQVVEsadIShTVa4LQOZLQ99jonr4+6KTtzJO2Mzy5
cQfXA0c4nRJFgtj4m7W+lSeMnho7feiSPNuSQ6IzjnDJRU+EvfeqUWxmD8YeUJdBYo7v8aiBrzXv
lKxVpOfDEYvYra03EMhL/YhyJwbTUD9p7BurXoTX3ahBm++ZEgaF/cDKwsG4U9fws2haSgcaXGnq
w1Vp4zitffyKi0FEJMnh2lmyRkSkxBcDf0zWpv1Fx7pyryOvXY1s6XgHgwuoqPGvftdZnn/2Y/8r
V9AnorxtQJyKXxmlv/ZpvzBKNSmnuNejcDf0CleuZTND6zz3avDwhpk2ubLgILWHyjOHeyal3vMo
u/LGDKfgwAy+evEj4nJFR4G/QHYXbNkxlfeD5RHZYWskfboAebLa0845g+iQmzZi/iW4AuATBaWE
5pvRs3A8TaOoybulb7b5tsRCvxZ5cpAy0n4wnkR2TZrvjRanzQ6j56OqGmNPZALBnJVnPJtKuYfW
sNtlXHnFCr8TNy2Yk2sIAMkmta3aXpGpPe3r0HVfqdSDLTFa8cKI+7eis8+qVXeCCmUxJuRDeR7w
KBukxG2n8qMfJdMx6qBJo2IDvKkbtQdWD4SMs0kHthiL2cjwbrYVqDBNBC0P94yicN1pRvHEDp1B
Whlh2l7UodMdUSKPe4LCO2vRBqZzWxRNd9NAHdY2A8fBCUCX+WErPXovfTCpJQOudd+G5qUgCIoU
5xBBme9Y+roYO+fAgljb2ajkV0084ZU1pYqm9Vjow0fXDM9NOFWbXNnRRtRZurGHCrpCQO/klDYm
5HqKTn5vk2JJKlnrLhSBdAs0gei6jSm6mZKcJzRAwSuf/pUMtBqBhoVw8cKN7u0Hb+j3ZiG6/TRv
rI1obD7LsKUUzPp+ACjfo81S1AtzRkdOjLjE03PEgRDfdF8ld/pVfptzJc5TmKI8LrHn8EGaG51e
PkVXG4Y31lzJW19FPew148r4qvQhvA2cD9T/vSbbozf3BIjrPQQk9AmKLQR0CnZWN03cG+wDvOY+
mxuM+qvXcKjMOIzmFsT66kbU3Jhkc4uSfXUr/ty49DUylczpkfeHo0dOhqq0dRCii/G+Wh751f4Y
bp2Xu7ZygeXUjoGUx/bWqNchrdcJX1wvYSwZ2Ib7BnzXJCYJrzSBee1ZDHW8HeVISKyc+y10gncl
08RVqpUXjcTQXQnV92ihpLlkyhDLIqJSZlsAj5WQtQmpcl4dkKwTw0OiE9vWWJVAKSnDmPSxWQ0h
LczSeHvJAsc6e7J3HyuuwbjQ55YxmZtHDJ30kUlcJ6cwaZkU0GSiLomX/Vfn6Xx1od7ckJYgD7fV
3KSquV1VhhMc2RIdy7mVBd7BZZ/bW/7IudGl5a3n5hdcZnd25oZYzq2xrQXyJRfVy9AwwnbmBlrN
rfQ0N9UQqPKt/Oq0p7npDuf225sb8fGrJyc02CLMnEa9m1v2dm7eh7mNZ7RKR1/PzT37Mu3HNDf8
MYd05rOJaXGik/b4NRlI5iGBmscF9jw4MFvlrf79iWr8KkL7eaBSG84JAdBo0cj9fvDl1chX2NXL
Laa0u+nZeq7etOfq0l83t9ECBb6WXn+94n/ZMPW/oUoRcSHPqX+tUvx/JAFnvx+O/vyBn3NRz/kG
+9uEBUfyBTNOB0/3bypF7xuCH363I5A/mV//zz9Uip7DIMFzmaRa2N//YTlHpQjb2/akw9EyyxSN
/2gyaswqxH9MRuWsTPR4JdSQnit4rV8mo0WI1J1DxNr5IUumBSloobEGY2vFzJYU2TSymNKzjPwQ
9KNnSUSvATDZhd/GrK/C1mWsVaPRrElibQ22J/qEJzOzVbEbNIUSvBiFtpMe1ZeJVvJjJJOHPUXu
RlfCTnnIY8wlyMfror0DGTK28+ZMKWXeeo0BDM4cHW4yLT8OJrbXJvCHkzLFHcNEtkOcvVu9ZMlY
FGZ7iht3g5RrFQtqANtB9ZFlS7dUajXVTHudL+NhW/rLqZbFxh2TicJKmWvwFmxNK+8ENdi47rQm
2IopJHg1ig6jiRENQ5+znPTG2xS29V5Cg1j2XfMjzxIk3zxMcUbaPKkGf+Q2L9rbyfP6qyTSMaRV
cLBmRsdVbrRv7qDJnc6jZcPRKFY92NyTjJwPv3ON67Ya3iel7I0+jIAuY+3aqdxFEU/fWXXttcBa
tZn/NFTWoa3So3DjFVrFK4KoZrtfjlSbk0YUst/4g/VOOs62gVpMuNq4Uym5FmZv3QdeCIwsgskC
l5BIu4DcNobCT2loD+DI3Wew0Me4hpwk3VXfYOCP1FCtISVLlrlaR/PKMIkRwFWGe3s7RmI7aKii
kRCfk7qcWS3DnJ8aYADtS/F97DWEHAiebidG7zcjZ+syJVfmNWvMbMRr2QU/TJ+ks5B57hnmDyt/
oxc/6lpp21RV8ibLAvSEgzN+1l4L0kdEVkVPMEyHpMz6I0/EG90oYbHg4mcoRa9lBMQBZw1LYnKj
2vcyUbQOUrsYlXfFzAc9QQCzbDFptXVDopu/I0zqnBSut+qd6cJxf4tnn9jh3j1PWdTv7S6NDlHV
zoCZxDfP8HqrFejaH6kdDxuppa+ZpboTqJq9Zs40tQ63zsV1FXRO4HzwAySJog7BSZQT63yw8LgC
jjm0iXtjaMK+tHiojKPr+vFM4cqNapWPWsSTRSSZ2rRZSq+jpX2grUlQQrkSd7zZVVrCzZ43BB4R
gipiYCAmP9PJ5Iod3jBpRxdMddDVYwskMTQhi0oydSaQkqqrGM+UMGHICXUpPlfg9QlJdY3Cd2mu
fEaNQWyAGVBaHg4Lsqa64KgJaJ8Q/DxsMqE5P5fjRETlk8bDGrGplssWm1cGYpDFb8E0ppN5d22D
2Bl39Dr1eCDEM+03xPSmBtF9dS3vMqqBYp8gBSw+yySaPF439rgDmjD1lgFsAox3AIwEYTUwA9aj
F2D/CVjtF9vQctDcFHY17ytNOoaNn2myeS/Mjia4MGA4rQz0NrMM17NfdTMYn/KeO8ZrY/9cB7Uc
sSUZbCqdcQiLHQlrsCLNjlS6pYM2m/VIkQaYIJOUD8slwKYGeIClLnggs5c7pJXcChGO7wRS613D
Vv6jx8oiVpRFmCiTODKSs1PEWbyZlADml7VISa/DJOfqi7EMt0E3mO3a9IlDXeqOnBgTBXDut8AI
XWPvYKZOfyAqUtHGcxOCCs1M+ri5OmN6yz2QpRWsiIuXT/oaSRMvqMpk1RoZaNC8DF21H32Kv0XV
MVnCm+1opvmaOFEIY0u0b31eKEE2wFCdFN7bnEnaFO9pjac3OZsYQhauJDrf00bfh+3wLPN4WDV5
Nb5Im0zxKQnTWys2OPaiwNkEeY7G13WLDfh5+RKYVU3j2YrpFTr6e+8of1XrKn/0Gc2XHjKKhtEq
oXrtweH31gunZaHIon7ou+zY1h32P0/z+US7sc6WTtDTjqZSq27GGt8SYFGkzWzIWxMHNASPNbTE
tD9waj92rRhcOKtVexdnbmqxZKs6KFCuK1dwCx2GITmKw7Fu9eFipxFI3lSgpO10Bqh3qWuE7+yV
wAFTcTbhSqKVuq9BG3evQTG1Nfl3uInmjMkGVRJIKoMYxF3SD98H8uvlAjM/nEU5kzPNoJyVxE08
+427c9uO0Y3QEE53APBO0lK3Y6LE3g+d+FY6utrQduUP2qS7R81LhxdwR+VtqekeNtfR8+6bKR1R
JNA5nTsQqd9zrBE7lUz93u8yF3qHktmb40cG/iwPK6vZejcDYz3cBEYsvwc0YwQuJ3G1mvEmDgWq
8pMlMzD5KTE7H0uUU59+2PVkMHuFS1ieVrkwuACbLk3LCUNkabj8PiMJlWuJWFq/TrrOucA7c56y
Xou3oI9Nd4OuykmPRk6GgZZDU9Zyr74vgqoMlk3S5x+mK4vPztX6574yVbkCNuytHJvsNxrgFrlE
NEwVs7PIOgVpo2WnNCnFPTr2KjuycZDJDsYtEuUg0rp4jQ1RPrtFQHxB3HjDNi79wrzCzSTeaaW6
WzI15L1e5CldQBshGCJU4yGtDft1UjxBiLngkHSzMXh2Ok2/NQemxot0TIcTIr9uJU3X2fm9B4Q3
sI1DGJjtvhMmtoFABESWqh4vp5sUNRLjGjzzctJGAdbSm5qHITS0ayKPspky2yDmdzAw1KdMQwyB
8TTLMY7SDMA31gkQVTor0HWYtsVV0w7K3EyW1di37CDS56wBNbIpgsDqGP93voVrznOhzALln/YY
Blt/r0WmVu90ofP8I8XFyW/ZCmpwkh0/NG+BKUPKw3zBjgGpDkEJjUWU3KpkDRqsesiK9JZagpg+
kkZCNl7t2cExyslYW8K/7W4Nk7yrK1FOtn4keGTK1rqnlRK9YnHximG20sbaqC4+oLny0c9sQjPt
fBmTasFqlAFBnnDLe2HoseFyulOCVGDbt5V3D5DeuY2pXIIlZHqU60MV7TQxWTvPlgO5c5G543mW
3eCRRNjkNnLbYfvDE9mhE9XiZjqyw5Yt2ARLO0QW9vZlmVYlgdlNR56JJF59QbQX5YOlXzdjH62i
2r/o3PDMXiN/3Trg1Jq07J6loaoDIrrgIW6IAE8aINQLHWD1vbCDMFhT3eRc4WLYT6OsymMNlCDZ
WkLg5HAYUXFZyxZ2r48ouj2bZqrfyMa1TqkWWg8CQlK1xVuCq75wYOoxWnOQRJdko+w16VsPI9ZS
LjPG1mDtjUrdDVbc4yMmoOoqNKfgnccch6Vf97jpGO1ZwQ4BNOm89B+4VDLvAPg7PU+iOFeuwTgW
vski9cDb1flkH4u6lKjY7EM12dY6NwlLR+pmLKLcP/SaPb3xwIgZ2prpe4lcfFsllVFtektL9kbL
iHBBK1O9B0FOCVbYPmG6hKynqCOjTUmuCB6CCLbqWm8ssaksF5dnZPEg2PYDZTs4htbbNkVvskcZ
hukmEQ2ShHYsfpTN+APkXmItWwMv67LQTRvJvDVLFg2AtX8Zm/cXHc8vM0YyUXO9AAC4F6Sa4uZD
m3aVg06+/10P+E+GmXNn/WtjJcWc8WVitsDO8sfOu5uyvPB9rd+7A8uzBXGz8RIhv3AX//51/phA
ODdw8/U1QJDodIT8zz++juFpZis9W+0nfMVv8fyEd9qJjiCAsIpHW0uiD+InQiYpbcZg4t+/ujl/
Wn98m8h6LMsFWObS3f76NgnnSLSyttq9gA+7CedCgPWQs8GAigK7b9JbWX3xecT4kozFsGIk+Yxr
/X6iuhBfZQYg7XQuPOCoYt0cziC9i71jVcRL6EQslYt4atGHaX2UkjFTc1QVJPguyjgsaiS4P2PQ
MD/+IwXt90PoP78hOmHdpWXXDbRM9vx5/04qhI6PjJxClfspahqMvkkUQOZANqGvWcfCVOAYl9ZP
Cdp/8KKW7ugCtAOVKUzBX76TNZ4O0cHQ5EWD6Wi5FrV0+6LXwVVEPAPQu79PJ/7JN3Nu6f94yXgx
7I28QX6TEL8YEwPPMuGrZOj8p0hb27X5TkDjJtOH9i/e1Z9vAYuvpW1L22XIYf06fDKzxigRfeT7
SGVmeyPwzfLgzFEG/VUM4J8vGhg+QRdJmUj4mvvLRQtwHMbYn9M95ArnQOCRR9jfEAZHph+WWiUm
itWtN0X0eWXYNzdJryxxloaN55mST31VfyX621VbK3/aDV/1Yf1VK/77D/9Pn4lhmHy12GoafCy2
9etfOs/ka2Ii9kkY6u6+lKo9D3MKw8853L/8Rv2T14GKadvQCZmDQDz849fYqcKmCgLF0hRgllrV
rplHq9k7+XNn81827+MN/d2U/H+3H8X1W/bR/BpA+N9wKGigSeJb+Pf77k+pgbu3evyVR/nzZ34O
Bl1kkRw0OkNZQzi/ty+74ptwLEen50EBaYj5NPhtMGjp3yS+ZYdr6nLrWrOa8m/2ZfcbYEvuamKz
+FL/Z4pJwBh/OCQYBTJlRBqIchOB6J9DKhMD2RbZQPk27thbcGBCHsCSlYEOiePnAHHuC5SbdM/u
HRWxV/k4jgZhIVisuh3+YY9ZWN3eEcwe5qsOr+tjwdz/2exz93qadPEQ2X5z6mF07sfMir8TXGRd
qxpxWM5/7xxgYfpS0v2MCBdb8Z4Mk0nMVqXaayfVzXsmYDTvEf365ziW+Oqkk96bUC9X0tPNq9k7
dW4qK1kp5n6rNnSyfVCSG+6UfvzInKK5qim6HhHYxycqsE2EkxZkIjkseVahSwYQsojjVl85bhjA
wpDoHtFS7knZg2IU2BWcLjaB1x6jlW3URMVKDEm6siqVrC05kFDW1u6iG+L2WnHmrzykSDIE8jRG
DvpHIcqTFYba1ZDqYkMwSXctzE5sOkRrd12rt6eixe8Qu05+XZmiodqCv+ASs3dJc8TzcEv0BVZD
mMrKvvbB/jAvHCjayG95MWqBclDLO0wRpgDoXCU3aWrVO3u2XbR1OS5S1U5vXiYAIEZxuSl44q1M
0kkQJrjpGjwS5lChmw8gnj95ppf2Km9rVDVDlvQvMAyDR+g3/TPMkObe85X/QcwrzAYhJ0BBUWVQ
KI+66TLU1VXWbCIr1F8yzxZEmVNg4/+d3OE1HllVbxJoyudcdv4Ras9w8Gjv2cz3DGjENMmIuB/P
W9H4j2LJd0STSw24IDt61LdH2ans0xgHe+d3KJAXemEgom+K/GhlQsPGald36ch1ERUr3iZyP8ch
zm+BCBdXQD+tU5IGrIq0vH0aYoeBmPTUE5Sf6BG/EFCzSruAJSwPcdebn9qAfinTY5OkVlWpgppu
HG5NM35HG/Zq265/KmtyvrrB9Q9matkr1eez9y8uDGPutDEbuG5pn0gAj8kPksYqmprxCuKme5OV
HryahK4xN5DUukF37Cozf6uhrO9GU/S7IJLhsR7LZA/OY20Gg78raPWDhcV49bb3ZHHTt/24GR0H
OFgQ2i8hKhq5TqZOe3bJ3HsMyjTZ50nfv2Y8n95IFxwWIfa0VdFIeeitqllFXr9KHPs2GozqYnVD
tvRYX77RfVeP9mCF27pQ1kvZlYCOVAcdiaAE5CQFtsmTILM7XPGvltdBQyQwWi8ySACUdkviAMsb
wqlwcMmyfIJv40COynS1g8SuEY+TlckmJpjM7/QRWB1z7QvSXqApCacD+mgb1wBzOv5enekxU1aj
f3SyyL3CjDiSb68VJ99Ff0goiXkTTbI5lYTxrduQmU3TuTVDGWyGRPyUpXMi8izq1n6KA4vpm/Eh
SRL/UI5dnVj/DvWqz6rJAOTRpWuy3EpGsk2Dq7t39P4hqsO82hqO1In7s1XirrzR8FbZGDOcZWtC
e2XN5hSVd/bJzF21LlJL3yjGnznTqla32aID7FvmcViuW8vtos3kavIa0lE1LWqO4hcXRRopZMy9
sUbZ8wABTKHmr7oUZ/SijhyCS+qpD4/gbItnCtYgw2UUqNtB6/L3Bq/rgHUpMF8F3BUbDVITvgyF
tMSCA5GcJkBfLkIkklLclzFH4w3dwJIPBo3XNU1f/1zpJjR9EgdRsDN7G/dar9v5toUyCv0Ud8/3
oBhMIt7s0n2GhprJtYfW76zPhiqrGOdDu/dHDka8ycyvW1ityuxGtZWITvAemZ724oRDamIFGgiK
ZEXCUIz9Wabvosgs66Wla9U18vEqXA9Daw3rwDQIhGq0Pq63I0ZmcBemXdxFTocdpWcZrzEsrqGc
1pMXLxQ79PAQMQNp78pQ1w5uPWUblZVtvXbJiSATtsrGOz2Y9+EMdNRLBPLTXjLzJ3ysV71AJdqM
4TJRmtMu9Mb2E1IUgNIFVLyEHuGtu8Ky6uwNQGIN45Ro+Kw1J38iBKDZFthw0yUwD5ynCTqHS5S4
/pPqveaUeuKzGrX6zY68iyBZq1iQ3UNbOKSFs1E6EbTKVsMryhbQGEJ1zqtQeiMRZybjXncCkowi
DAzbwOjci09CmjwHQOow3orMgLzs1v3Giz3eQO2G7TZJvVYsHBySKNw4fB8YpQ0zhzN4hLVKM69S
0ayw+mBs6ME2fZAzrxaW1w8IgdgtrcOwt09a0jUuYkSDDVCbKXsPlor7vuZGeC6ZP8NwdRJCE1yT
5EqQQ8OyCAVLIrz43RaKpsGeW4WnJLPp9hINQcU6Z/b7bLsdf7NLO3LliEbkLCMin800rumrIk2r
J2z/mdhHpFGWS99FxQGQEfbyzHfCcZZz4UAxG0Cx9YY/0O6C9L3SyMqGYxxP14Qocce05MiQSJGq
A2eo8aYb7fjU65Iop1yMACYQT82sMIuUSn41dINiUC8eP3/bdHjJFmFCNgLbWO2F3f1wIFBMf4Cq
y0OvG2zirXLvEfad9qCXXnorLKZ9q36wu1XYWtnJSnO/XhRMbT44dNub2BdY3vBvto9dJ0YYyZFV
vGpJUe492nw6Tqu07khIZXHEqah9z5mSIMoA00toq5drpIz4klIBGkT6FoXlVG61riMMh10L9LQ4
KtD3MjDTn9usxreZ6/mHGwqZPRm9ryNEGXv3EltxGGzcHrdn3cWTQrVQJGcvNNhotD4yhqUI7P7g
t+hYZRyHt6h+cHo2smeUzwjNiKf0O9cKq9g0yPKxb1qeAh0UQIFa55IQrVIuEph3KOYqSP9gqbCX
a26CzxNRhP5YkiRDfK8SLpzDycEggRYp2LVR7amjC7BjJE/DIZqSCNT2RqcN5+vpmk1EUknoP/vO
kCLsG7oQ+yKfKmu/8lE1g3Pb9rM7poy47jFyxzMjpOk0DTonqi5Fc1FGWl566Xu8Z103Nw4LT+74
IMr2UYg6PvZ0q1oKnnB8M+zRZfg4J+YUBnIWq0uidTzpLRWtwQyyiev4xsEqyEpL5ubbZLjFo4bo
C28EiIVrlD18Il6aVDSiCKoWpSijnTEE8i2JUusHkg3+rMCL20fPGHo+33AMV65wgx+ojtOdkyrv
MSIIfot0SuPwa83rZLLiUzra/rDSiCWAUhzbO560JdhBx4B/kcUAPrYF43A4coM8DKK1wOmZbkt6
ZhQ2rz2rDvYpzEs/Ae1lH+BhrSvb14LvABRGMk2ayTti4r8OYU3uR+SV48+p0f80jX/luNMNNJze
v+0bT9FU1H/Uk5BI8NuP/aYpsb7R+pnzYOWr0ftNUOKZ3+ByzGMFUuMltjl6ur8JSmgpLWoS/kNM
AXNCxg5/6xuNb8QhODYsfGlYqFH+owwD2/yj1U7CWkXvp9u6w7xH0on+Mo+0vIAVWOF3O4RNIQUV
E/+yaIxLmpzDoL6eWr9b9457KA2yVibUagy0nS2LMlJGbTLTphjl4yTcO0gUJ4xxalHX3Ws3ga+R
8YlcZw7TXGkr6sLPZqgTNhwden7A1OVZgfuHOjGlr24TvbEPIJlIF/Yz2i3S2twA9A6q8GXU5Cto
NN8rr0fWq4bvpk+S2yKpbOdSxUQkh/0so82em6A9M5VsFuBdgqXjmTglknXYYiTBP+18mt7k7/Up
S584tQBHw8G9RvO4JkV0X1Zk902iv2sa62RxMIOLXBsF/UFkEqJS5cOnkxvpcix1njB9+Yz8nSaQ
FdnCbvV62RLCfvRLYAxmcoBW5CO8VG84bONVMQCeN9g0rF2bcHITODTCnTlJxu3PSKazhR5V2crX
qVnwalLVAwQplqneFd8TZagtMvQjFeABTgSrpCbaUuhVGwzNGar3aDqorlghnUMeEkchHjT3Egoi
G0os6XNmfbuzBCpz6En1owzPeMjvB4Xe03bAhEnvLIr+tspHxk3DUytJqE40oz6BCYuuCBr7zDLy
p8HzpvqEwSfbwWhY4Ebi9OuMBMrivJn2BnTGndLuah5DP1Ih2V5VVnMDrjqowh9OJ84GNkyQDSap
oIN7jqvplmsNEcUsMsAWvXtMKy3eFO4gcQL2/Wry9ZvAcqN1RBCCzKw9MVEwhmsh9xqxAitrjLpV
S6LmQp+6jlRbn4bTDo1FYzYOvGTcjayvwDsjSu6JXmWP4QuNZpdYhCR4LcFGL2uTvEilX+mjeqnG
5CkZ3WzblrwwfMssti4o+M0LiqgLSoL9QL22lm5+RRShwNsxcyVFQXeT0X6neQvPciDMvB9oAAwz
XcUd9Mfa8Xch9TtTcbdcauyTrtx8CK99KjbYK65/TLHCL81YezAL64jvvFnLruOfjGGxLIP6uyBb
eQnR6aFDqg//sn+Zl+gfY8kOZwrEB8patJRAySup7iYqRcqOgSpeExL9Dmh5OJL71sCdrYR2jroW
9MaQXOO6zaEiRu/wT+S2SdWWdRoIM13/rMCjaSjXD1XNetntCfkt+G7GDTWmxVxhYZOls0sbfJ/s
1Falmhe57oaC+H0O4cns8DJ0WYMvFrlrwxdwM9ahcSJvEw1ybWZXMkLhzO9x2GBmoBwMcDgIKiL8
+eumx1IWdO66cPUbpJB8z8BDAjCrvWeJqoHIKBYzIXqffNmAttiJlPIw2HpRpn0PCxNJp4Aafc7y
Mdm6Exc+1GDH0TWXqrhxbEEc7qdNSYr8eQ2YT7/R9BnGy5XcZKL3UFspWi7Tf+vjc+uNe2XoGJ3Y
Cwa5aSxooS4RUFZkAvX3bPLDIy3NuGkF9snF/EC/qvSQo1Liz/1AeA94rUagly0yYZnLsuwfRwOx
UaehOGCkpOEA7lz4o/WywBMCJOKGL6G1QNeGJH56nIhruVQGYZKomeF+rDVdXYQ9MB7rdeoi2CeI
CO4AUZEJRlj2UBmErjXhuiVKmQok2XSI/dicunJDfOtnGes277V9szIPDyMGTbz/BBs2/V4Vl0kl
e7hJRFf4zlVRq+cAOWBPLnwXPlAcA+FpwR5tEaXFn1WTzQZs02geiV7Xn+Wo2P2MUWo+jbQJ8PyU
Ob5EKSytJQa+eGtFNuKlTKIsjDzGj2oqVmniFJukJu3UUkb5Wc7iw/FLhyi+NIlofNEncn2IAP5S
LWIZnH+1VSMtcjPWtfypmjvLHnMUj01RpGe9xgWAI80y0UQGXgCMup3JwubXcrL7WlSWP5eWXwtM
hNksM7vMQRnIWOsc2/a0a+BHrG1PK75j0kMAPJCzF8fVvZUXB7sKJdZGYzr3OrHeTpJL+KZSt08W
sy/k7yMuLLBd6UX2jgZvrw3Ovp4QLtKZ7pulNagmctchnSFgyRrVRP1u01GKh175xNGr0gfdMEZb
To1nr5thGVnapIdQr+wNj+sUInWNpqi3zxDLxvbo0jF2BKKO5RqKuXzG1TItcgLUdwPjGqK3jSR6
7nJfuzewZ89NapRiUBLJTZnXco/Mw3rFXS5Xll5EFZpOLC2BRZcIps4SDxB40I+ZJXn3ZULUQOoV
7yKJy/vE1KZ1gxrvWsQ0KtNQ45T21fRWwKnh43aymQbyYifiSSKDWk9GQTJJkn8OnVeTIYOMSUvb
1OKzA0sc4gN75wNP7/rK8FuoNkazRsu5G7G1rh2FzWyoqg5yh8ngT6uSB68nlcwPyQ7PuxCDOYlm
IgQ9uXIsP/9OLk7bb4fGJabOyssxW6IKMG8oq8s38i2t/UQa0L1J/AhxIjC/F0nmO2eDcNQbyZzX
hDuyTcsJYB2w5idLBSxnhzh7rRoCwwCLOEuclhjXeECrOwfC7IhcB9WCp3c3ge5fDMm2urBIquOL
ak1sjfCm3TD+QL1g5QTH1EWy/iqNwnE0Vnjg38Fzfq9A3G9lFADzrofqsQRruK7QCxErUDFCmd1a
Xhw8f606/qfA/6sC3xHzpu1fb4UOH1AR2Nf+xOPu3//P/zZ+/sjfl0IW4AaWOFTjEo4FJfxvFA3x
DVCGlGxubW6Sr83Pb8W9YX5zdWm4nnAtCdrWxgTwW3EvvzFj0o15KcTvctkc/SdqcdOZi/d/rI5p
PNkmwtPVTZ32wrKcX7aKnoo1DJoGKw7CxwnmRTGuCocRH0xRdSQ/AP6ersyDY03FDg9su2cCQHyq
zLwSS4fWPsGc56mSQ1R7dkqULEtdz4t9OoPKqB0T6S4qIHIbEkbljR62jtxj0++jY21XxQ8caOrQ
5K5XXyndIcEUa6DqNoGghl0i/3MSkDkA8SD6lzzZY1ZrK5ztwXte2na2kp10rBWlBo5/jgnMS2M3
DDnql8R9YO4cJ2uG78PRnnT/MDUVqQUy1J0nINzmk++iJGtCrb9BCIj1uZsA4Dm5Hlx1hiQjew4u
QRdKx35lGvCzmrwnYzbV9KhddCIX3ZVZ+4zT+tqvtStnDM07Pe8RfCfAINNVNU5QqpPAYHjZ82TK
Eaejc8TXywJgbYeoO5ZFJnDkNWQ89tz3oHGOpiPIMwUNjoYUxC1TxDA2Bg4NrJcgquOs/Kzgrh1N
pUHp16OxhkTPE3tXhMh0lvRwNn6dPh7v+slk1OMnJlLath3SdolgLkYW7WkMBp2+TH4kWjEROm6o
tJhztHkBETD+06MmvkkIkyOf2RX3uow5Yn1/vPaL0TuboFRbkP4cPuum0YsH08K+iVosG/wtNI/k
imBRnRyLrh7YxiXubVLpzg99kNQmCooshQ4qdAdRpZxIHo5JWFF2Yz4RuaieZGAL8juYYGLVJRVJ
LVGhkqpLhXsnwowDM5a4fhdk86DEEUMbjjMgcoDAxSusaLQ6vN7Ksi5MGYudjQn+tskESbyg1SE/
kgVS84U0qaQSz+znsPHw4EE/XQVYjj5EHjIu9CcbRaTfeQMfgT95e9FpMdETdmQS4en2Bv+e4bxW
rppTbR3dSpb95GXD0iEZ/f+zd2a7cSPp1n2V8wA/C8HgfJtzSilZkyXZN4RkyZyH4BQkn/5fTLuq
bZ9TVV33BXQ3GjBSKWWSjIhv7722vdMM250DhH88LVNP8x5VEjZhu35gPK/KKG5WwnLbi5Yja7ax
a7iHK+Uz4MKa1vRfXXMe7Q0/oqSwTdSMepgaUtMifdXvIE/76U5YZXhbDNR0yho+yy4b+cNWOmZX
u4LmVzOCknCtVO5mb30CEJDjkUHvT+j0zcbN0wqEPJlSH4+g1RX3QZD4m9br/QymTU46gz5iYAmP
9Rxc5x7QGhRcDWIWsG99KaQKuBzdA3W/Oj0ImiIeS6nFHhf8vPUSez5FAZuRKea4rEbqANZJpj19
NQGcNm/NJqkeGw2bdiCjYjqLPTWwujq9sIOivI/iFCRGC7ALM3c7H4uGK0XB2rsSvU8ZWQehXvMG
VoydOTSS+hV/4HySgzlAsYDl2F8Q/6WOhFkGAzY1TYNAUJtGl30urpCmwfedYsEtQCi8hoaK76jJ
WKqktao3mJPIZugpL2d6i3JzWpvcMlQ1AtkTG+1HI2ILQFTLP7oBEL8PFtuw+crAn//YEaKhvMHq
qHbsR3sCzujECDJQStiu+9Q2xL6xijI81Rif1Qsey0tIxek2gQWKnVGtBHfSunZ6e81omr929f8c
Gh1EX/dqC1S8vmnl0O3NGmXt38X9v6HVe0x+XcmS+OfL+776aW3/4xXfV3f7N4Z/rMcm6qf7YxbM
s36jkZSQnilR1Vnemc/9vrrTMYpBhCWcsZ5nser+sbqby56ACBlDPYA2gev7/2R1Zwr509q+/GKC
8lEb8dUzcRPy7z8Y36THk9rJtd5iVaxWo44p5007uTZNBkFGkY5/k/b+2YYGRfr8frwhfHz8UMu0
8sf3yyOrzbBy6O1s47Ob7egrVetY8zV64A/fwf9heJPWr/sW3svxhUfIDRua5yzIsx/fC22XmwUh
iwyaYIJVOA4U4igG1iJlfZWF0XDVM1ff55z0NpFqgjc3p7mnLccMlcHmwMaZzmSsoykGzvrWzqCO
R82TTYMnBTm+61y7bmSyK5EtuafZCRklUP6ySon2EkiiW9Vbaat6N8LeIoifmQ+F32DGZh6lzMvO
bsQNB90Wj3wyh5sOhv1758YU8fkavLLPNOVrz+HgHcsuvMcSg2AV5vMN1cYu0W1FhFxhKkCt7Ibb
lC6tS8Vkdjgomx7EVRYH/Cq9F4ZPbDBRHGSM5QC+Ru4hdkGK4qgfGd6+njkGMyFNDYXKq6Nxea4j
8yJSM7VLjebCa92jF3E9mAPJOc7Jp3JyH5a61HqTpVZ4gU49XybSKW/GMT+NMQkXOxTDOkrqZ6OI
ge4KGtfsudyXjneaxp6DbQCiRNUNqKXAaE7wkeK16KFbhwRQVrkZ5MA8XCgxCaj6LcU32QWx4+eE
zeiqGO1sMymaxFw09NU4eNcdeWFaqAgcxxmKDZTmrWME2yEsp30WyWVFYaJn3NHyuWFSzlDJHOM9
BDp7Q8nWUULhZGWwePumYRRoRl/LNAmYLqT8nxjxHDrFoc1JNA85AzM2UniEbN5cugW97b641b0J
zAte6tqksjiS2VVRRtlGutGrJg+yotvQ34Ay2eMpva2yZuMvn2hmLaZFO74nrhGtxSjfnD48mZl3
VFWar3OwQYL4A5VeUb2WrXULEh6VtTDfUrfYWZlQtFd1e0ukX4VkI5yFzTOVKl+H0L+2rPQru8wT
1XwXEXUAAANCxYRT3UfM3g2nXfnTcBmH2b6zjFOcU9HGUsJ1N/p09KpQqeiUWrYWbKnD9oPqnOvE
qJ7LIaUOFBb4ytL5pQjGd7ev0002Nu4uK/jymhEYVhAFcCs6BmE0fS8FBiUpA9RV4nz+NUPJ6NoK
x1eMRE8jCIKtIzVHZ4tCCJcBQ2hFpynFCoYvN1zhdwnX0mP7meFHH90IjHBW7d1GPlMtzx9ABEeE
vF2uWa2hxKflwutxLW/dURlj11hRCsFbE6M3jm3VDZsGvOzixbglCUH1YaUnZgh5uwoLbtRMyfmh
M9qB5dh70IK/tPSK01DyPdiiBjpdVdt/F9f/ZnFF40LttP9ydd2853Hy09n5jxf95/hsBRxQXeTw
78Uv34/P7rKKWlCeSDpbvvRZ3X7XxnxWUQ//sGuezZbyB0+l/9uyHOOUdmly4SfKf7LABr+ueIK4
ECsQFmTLxqnvL6vUDytsUjp1wa+nGNEtgF2lVffQLza6eOgGSvz0Q280xl0J2oq6DwBbBDrwdzm1
yePD0Wn+qcia4aVRVXIMs6DfQnVx1vOMlE1BaLdL8sS5HV2Sbfz4RZ3W9Q26dv6euu6rJv224dxh
bBUxKwDFxETqQIcPoJcrMkNm+2RR6fFS+YRS6N0YVm2YZTdT5dxlzJIugVWm9DMAZbNSV1BZy3El
ioMepERX3VdV8DwaKW0Ums1DmSm474ah95BqIMtImWzatiZSOql7xgLxFgQd60rdBXc1CYVN33fq
3l4se0z3i22k8XixPlIfCZVj34lAP8nF5dfKMP8ahHV5GqwofvXdApzj1HavEMAIK/ay4CAQwjxm
egEDeGB53XDSNNDb3ND8nPEAX7u2A2JI+cFJo7lPazn3zH5b1Y2frbM3MT/7FJU9iE8V2y6eKADm
OH+aLI70hF053ZAyBKWs5JEAcEuB42J3tM7Wx5muLP2vWv7ftUMxruIW+vPd9sNLkeT/c/3y1v/4
UKDqZHnZtyeCL36jAsryfJgJfkAeh53fH08ENnvsx5Grf9fRf99yo6/jpF7EcozWbFBJSPwxUBOe
g4EfZgPGbfzW/2igtmxxfx6nWdR1BxbpIEzJ4qyl//BAaJTl90CSmy0ZE/TMYlgBVP+MsAMWbKZr
pMsubNLuSOlUyP/wSf0fe2IeYL+8OW4AD9lf8plA5+UP/flpxE0hUu3R1mjmxnwA2RJh1OP+IK46
rrqeAzzVvPKUtEO872uRnLrKFF9KUtjbgMBXgQ5ut5raunm8HhzqdMZ5dC7LZh5XDV2ttEGzECdN
G1xZSetv+obA3iF052g6hKKGRVZ7t0MgnOyqLiAkKdd9sGLGF5h/+IHeDGp0HrX5wa7MfJmJtFc8
y5Z8KO1+ldPNO9b1uluhvFnXnj0jRghFyLFmNn7bTJE80YVhPADkYtDiV8EHbUGRXFz1VzCHsCYa
xvQRD7nNNBzjqZmiskIt6/eS0obLIBuCvQNe7Djj1bbWSBF0DWADMLIDMTh58hzlttTGJb0+GuTY
0TYZD9R7ZrThPkoYGTRGSBa/iif/sx/aKYqbrOUd41/2b+25Bqgjsc7sfjpMQ9qe6AE2DjpTcXFb
WNHwXoSTgE6zhJCEQ5R2LeaSlzKGIjobwadH5tDFfWm1TyhODjtc9tGB7C790r4M8K0eorRpD0ND
w2CqjM9uLwLGIvYI04eJGhZw+i1WGcHx5NLFEwherhjH675WFJU1WXYJybTY5wxV95LhWw/Nyq9O
JUvcMc7H4mANsX6IrCqFoayjDeC2ede2vrGde77u1szEC40WYuui/4XrwCvGfWYEHwpM36eAVNUu
qxtM8Ea2r6RHHbJDzcrKoxviYHYtyV7uHGczdj04WWps63XhFFDhUh3Wu9rI+foxxmKCq+1j5LHN
LA0Z7AacsxuyCe0TpzH/CTO9uKrZpDYj3TgYbK1Vu1znlNlTJy8C+8qamuBhcBeeMbtnqBdVu7XE
2G4cJtYO3jUICHyD7YMn55xTAHVd937U0hg4OEzKq/UUGOTEs0qZpBPaRH9O/d6C8eTidOUjFiXU
sXZIuFtMTRERlvYCGUxLxpZFkszwcz3rtbTD7o4pHa1hXtrli7+ViSzO6vcZJ9y9p9sATncrGVjH
vfE5TeR4IlNlP1gZOaMN+SGFZoZNsQAxMVQN9cVOqHemYag9esECUBIJDpcxU1F17LJIv9bTmPSr
gfPvgvxozM8+ltX9DFIF9jtSE/e1m75isIFuy/Bro6KeSDgnu0NZqSO9Ms7Bz/XXucPnVzQjQ8US
4mpUefVbAk7pMEVOcqXoVjvODdsNEydLycdpDdfUfTEWdJKam3o0u4/sxYMvaWiRYaZcazG1GXRy
aR1jRCucAwcbMuuJ2bZXs9nE28kqmyeLWP8277V5LarZeYFNBgNKU9IkXdPcakbvd1g//XtqE8yX
IprdGxOA4j6MOfZMo99+JKJLo9XQihNZhuI5Th31WKWW9dEDH36M8Qys6nrqwg1cQYjWPSDBfd22
OYfpMh9bunsSs/kC3quMLrHZR0jIaY7iKitq1bcOr3xu5nAfplNMHYrlegeb0dy8NWPqsw9SG7O9
6pJ02lbo1f4UY7ELHLRsapAYh68jweB35YwT9RemEUDApqX8hSsNFxSBLvoIRi9IxMZIeBoDk2D+
HGdVmO68WmMaZ8TOWNtTXnDqECovZguD9U7Z9IGsfEP6x1D55mda+IKbvpmHI+TB8Km1ECg2S3u9
sVD2iAbi3eW2GRIDMKk75Qv0J9CX0eToxz4tO+8YyoZxhEqz+daEGIsAbcUY66NkfIHrUF9T49XK
i7jwOX8b0ydGOyWCLQVd+3LIjfuyt+p3FU7DsZ2reIu9k1IGjv7E06dh6tSGapjymYt/jrbFzPx6
TeVWYO2zsINt0y8AczbRA8bmwlPoIGwiAZraujY/jfVgbYYuzmCgwsfBAN2r7hOqfUu9TlbbT4ze
xTOQPKpcaET9ArGdgI89E9Tp5mZHR1j7QY9u8NaiZF0LNQb4DZALSEG7cziv8zms9lM0DrCARuod
FBj3ah3VnvUQMj1mum5z068qu1OHCR+qTTn1nDEJimdNOwukg5rhblowTWqzuuaZafO8YNue5Psq
m5BMwsjpizXjnRnOTMbcCXtnxUhYLuuObznVI0tPCH48Tb1+XY1D/TFLOsg4TRrs+MrKtU79bmcD
xT6pOmTB4xzOZlZ53cVQDQuvO7ag9RZVUd6osO3Xjs3tUKOFrc1scm4w/gB9CArPwmE1uNemjboX
kUk5FVOjeZrO8WURKL2Ps55Ru4dTG9sEaid9krUV3xkctzhxiEUno2pCLDe6wSahowIoEoH/lk4F
1y3GBOB51DO2X5sJwPaMT6iCrD4au1ZE7ISCqoufC3uwN8Cgu1uc0nurc8ebWJvBHQ1b0aPZOTRQ
LCJNCGakWNWxDOHGASGIkQpPbRzFH1qv5baVrmF/zCs1fBkmoKJxlhDSkoIcz8qMXTEznrKo6rYd
iorn+ETF4hbHEwsyiMe9LaqaHYSMH4h16Wumlbw4tlV2LfEK3OQ4eq/t0eT0oT0juRtpRMST39Hw
Hk7bGdcbMeL8rjdisNIVARP2ZLtELBgJy/qCZkQ7rru4dSKxKiaKQOy05v14obsbwgI0b6Wr/Zy5
9FPTBL+za4tJCQA//0bHFbKh25pWQdYVBxxwpbq6rDIfeS6wtUtiP5vYB7ER+lrgt76e2hoDNTzL
+c6VKTNEZjN4z/XAL3SUcQH+R2a2WCVt37wjWvjd3vaT7gvFBM20g2WD8Xpo6vrgDRL8KKxMGrD8
PKnXYFcmh0crIK9VYAJxPwJBZa6rI+AIeCIWZc6e1GU7dTM92GfpzjvLePWi6HWLtqeVwBJxFvyW
rYq76s5CIJo5qYZ00QfnRSkENKgfTRD5IJKHJLuIfKzz6w43ENmHRWuk4qgFKH2WIBnvBDeqredr
3C5EFBetMl1US0GCC2UGJXM8i5rjWeDMfHesj+GYLKNeuqf48hZtZR0F1HCvqMBs3oOzWDqchVNr
0VCdb3Jqi9djXZ5lVjFWzak3grilX62qTvGiyHZncRbGEkIt3wuiLWIPAi5OAR5iyaCd9tScRd7y
LPhCjkT8zQuaJoBrGRPdeYiX5SY9i8X1WThOzyJyxobY2TmLtjycZeY+9CKxTQcph4vAVYO/Mxdt
2qdh5aIfiF0sIayRHTB+k5UJBPeCeGRAA9QidteL7O0tAjg3dTpcwISyLotFIKfbC618WGTziUx3
eYlehpouEq00eRccChs/CRq2rDWy1Qxd4QURKxk3NEczM/UE26itluXi5ufkMOy6s5rPd4KyHyMe
P+X5kD42Uz4kJ8J6uACcTkfHHAvZDny58S7MNLzIzq4BwapynEbNo7habAWWXhwGyWI24Nuur8gj
MD+dFzOCs9gSwjaXUJOjho1O2J0Kpqv0GZy9DPzp24lfol+Prj1e14PD7BnrL9yllO1RD7xIOQ8d
miaGvL8+j5m/ShScMgnku7AUOKmatr0Mj344C1L50PV5Ynfb0BT5kfTnK/1n92Qnnq2guGeizsLq
MSJmk/kZfNJ8+9fv/3Ne3LOXtydyvKg/JpQY8YuzIwtbSbTTWGDAOLGNmRELH35++dfv8os7/Nvb
LAM4C0o7/1kqX378K8GLDlLPdr8doo4zId60aO0tqc6DHc8+k/ehLuRKBmX8RoTXkBupF14mXYf6
2Rwn5zhRmHiiCKu7y0jzXy0fGRMdIa8pQpiepVx6FTOX5uGedbG7gYRQhf/qn//VPObbiNZiiPHn
I5mr9yjG4DS9/DiR+c8Lvw1lCCqgwQGNckiZL/0+/MhvQxk/YEzrUCBkfm/+4V9+H9MC0uTuCBjh
4tJZbE5/DGWk8xvTE3CZkjMXOilX1e+d5d8nIdSd/yk5QVq/UKjxWAmbHRSipI/jiYv254u0D+PO
57DpHpqgwb1OfBo8v89GrFmZQRKDywCjwBaEBcKx3P4egyZ4Opdd3byLAkg+amH6lN0Z7/MN9XPG
/jhnBFCx0ICChQsUai0+FIbhcJ06pWutvTNEiIEDQCGsp8CFxBk0JBbm0LTQh5wziMgPu+ihJXAM
bxDHI8cT03gIFnqR33v9c22P+apM2XXzKMnWqvTvxNwkm8ES19NCQoICDBSJc2nzRX1DJWGLUGv+
2OgkCA4RMuWpeYICV+cbnB/MkvvcB4sJgcnrm+KDWqhM4cJnihxITQQ+k4O0aQYpjYltepFPJJIZ
5jwweIHzBFKKkh7gTmz56CpeeFBWU9ScjyFfydhdE32X9SPcbg1C6oyTUoClYNuAmNJ1MhXbShJG
Oskzhorz3XCrwO6SVSorG/IvViW9JxU3QNs/w6wC+GPkt81wrDeRsQCvpjP8KjIXEFY+BIZ5OyPT
Tx+aMywLCgPgrFmosDlkKJ3hMa7Z4R570bnpRTiAANtUeEwG3EKuM+8YfuTPQy4x//vQquWOggHf
Z0stbUh9vcwojZ7bAQeO2w57rwMGyu4x8ti6FcG+bHrzkRM6B7tIRNGOsNbXIBgve0OrG1lSBlst
Qe8VIdgD7crDs0eSjOhzeKNHvDiu0lS7dWPBaA0YJBOV5BYQndhBsuLMkYfpyA5F6D2ByvbNwg9+
qKQR06k2zIm5ySvBUMKt/QcHxjyxWa9yJ3jJnX+fY+g96ZC+RZuw+1IqRrNcRv1wby3bejzRaKgW
5dZeWUDx4/ApEv+C0R6QafzLD2GZmLtBVc6Fy0gJMxoiZ2kSf2B8lFVtez9RzbmOCcd9MCIz3Gm2
77QwWSQ+OF3QN1kBpEVsZymKiGTq/ETYyd/wsxoCP3nBvsjGj26SUnngau0vK2rxiI/LaqKGMkjS
4xRxViJu2W+gVLv0HET9MRp09iHww+FTx3eLbFFhFgIwOU4UexCxEPBACYg0RLsxr3uPY5IUt2qq
9hWay1YFYn4sOH+/AVTT28b36vuij9q9R9EIn3s67d00Up8W1/SRUWp/VXfTO+zcmpPIJIutP4Yd
ERhkabehGpmYjnbvdYWLem3GmfeZOQPOZFG49lHnA+R1ai02hKAtJBTZb50BI5dQhDrnwCNiAkFz
XZgWJPkxxYLXRPmBAscLUeAgdnRBjNoR/XMoWrIQbZTf4H5SF22dEjOZ4gDPvwpfbD3giD4/6P/1
/P6t5/dbjd5fMqJxG7x0XdJGL03809L4vYOPF38XLEjqsfvCruKjWqAvoD18XxvFb0T+FpwPoCjB
Ksm//L42AoVGPViQTgzMPdDQf6yNpvcbCxh5QNc2eSnz7X+yNnrBr6oBbAHPliy1KCqLMPrL2ijC
dMj477jz7CqWu5FA+Fq3qbSYhJazRNObGd42mckjd4jCKV2QFz2o5ZEeI85xHSHrwJWnkkVhVfVV
XUJ3LRT3uZffE/I1HujcjI/RiP0GUnt82RQ0ie4ahyBVO2bB1rN4MLZlG78NSG5AqSH4xgBerPgA
MSF/nKMyL9ZhXtIxbGK73cTS9ZElw+nWpc1arpr5PuqtCUDKIS+KHuPGUDhbRhjNZeyzHo0+e5cd
qSDQweEYdd3ayyekTFyL6jqpJiYnNImL+xDC8DMsz+i+klW5cYVMX6kBiq6mXBX5aqKn/JUWIefz
GHPE67q+edESqHJAUZyTgrNeNRbg1io1qXZK8xDLDAPGD/WcpdvS4NMp5Uh7aldvzYIKtcRqWGUY
TK2JW9AkWrnmq58wol+BcoW+0/kJOSym9a8as+GIlTgP3qLKiD5CMLHideoFoQ05wJDmJpILE4cV
YhtYGc5I4AWEUSJ5kfIFUJpS2WuWveGS0+vjBB8w3HhyTLLNjCFqnafw80h9q3Ib2wxrSHm43lXv
6vQlKe3iXchQBPtmmLBK0SxBoYAIpvY0B7hiaqc1LJ6xM0XtwdBFjCTKqFuxQle0ork6uup8HVD3
Udaf4jZsGU+Br6YhYkxwPJKJJSRhVIyD8oKonyVkfLBa3sdkKjxsSLH52DpxZQJDcBomqMTug8sK
+1NyyGPRv9VNqeOdJavxQAFVsPd6hhUEp9xpK0lzAcm3/Kze5lzWHzvyVTcAle1T6PbtQ1zG1Usk
LPJftLWo4LKLuBTXSA/1F1U406eWWj5z4yQeJhfszvVns+9It86m62T7NC2be5Pt7Q32AFAec62D
U8qSeFPESiFil7Ep18HoN7ewO8fH1jaIzoN0Nt6x1DjOhraT5tn2suLVVS5V8iPDM2ZegX5oy9Ii
mwicA+GtQ+E+6EWnYmcYl5eEUzC75FLvDfCTCPZaPwa4ue+crpqPllku922mDp4fG8Parl3GZ+QJ
BPN+Z1RYsGT2SmwW7HYUg7+g2wEow2GxfDdbe1jc+bBkb3LDMUj02PlIGy1T2edl9Z8Q2SmKD8KC
L9AnJsDcbvIJi1kKj20rGsK3RAyjw9zG7SoKAaHncv6E7WxrhtXaKrT1pQK4x4QWyPSr440FoHjT
Hj+NQ1puVB+P1D+2+mHUPc13vhUeMscG/VTkS4Y2ovok8hLW72lsn+bWs2O6qTp7K5eMGsTx6sIT
M2wPa3JrxjV1uaPnF9PS6EMFn+I9v/e8rVRerwc9yhUjzWbfq4aMJCHLx4DkzLrsLIhylPC6a8Ps
8SxMwJXUmj2N2sTzAhq250SY60KPhK4wGttMdGOVvANrjj/OXhxfCtIU0VZ1FiFYw5b62eBGMXdK
Wg1sJ6X6T9CxsIBHRoeLAUo2t/ZcOOqmnpJiok4lZRRezFTxmQbztY7KAYjsGOevlcqAW0wlMMWu
aNvnliH/OinKt6wY0n5TNjynhzwHlxdQpb2F8O7I1Ryoj6KT6dWM86sE2DoOT3a49DhRAPAJ4kjK
ycKhuLmX2Ma4YEPfYPpeLA1YeAq/tKWfH6Ki+yJUYtf03A/VBUuJs8SGc/VmGxF+SaPpyVCRptJX
Sd9HRLMcRAV262naUufFjHFNJqGiMA6R1Tv0OAB93CyRCRaRHtL3yca6xdwdPv4MmzGyh+LQYP2+
CN2k5EDVgW1Namem6wfWQbfHLdfGh6pgm07ZcycOgMwYcqVMlxNqrgH/4Om0cmLngYCFwqWpvuIM
8S9ER8AM5antiV+OPJyCvLwvDW63ljTmuMEFrj4lXktYrQ58/7arG/nIdprhrasyeRJxJT9SfaBA
FKf+hZ9iel3FXmcQZ6gj60ONP/2Di+33o8JOwsedulw+Xjvk1m6qzazYtMlwNXmdu2zI7QhKRC8K
9D7P/CqUMP1LfsPY2rgMqmhO9yf/UzcyJWeBksjlHWSeQ2hLcLGNpsGJZ1NzGoogvSbfTrUtmaLN
iGoMrNdoiPjlpIljpI3c3Bl4jE7UfnlPzDE1BPGx+JCBxlhz5CHkjdR2g5O4XMezaZK9dqu1WcXq
sY9E9rEOLNruSEDXAjmEQlz7JssnuelxiB6UU4gHRYv7u0wraiplJBmrWZV1TEXqGes4sUPq8yLv
xquShwoM1w05EjyvzOUWy2Ka3UADNtcRZj7aMqcSzgfr3RxjjAetvur42OL15KW00Ya5z94+qXOr
fkn8MtyNVR85C2OtX6M46QMN1N6xi9g6MF+av+QxiT9jVmmzLvsq/kCyqT0VNdHhWrvJZ4hunwqq
KPcw1kawLwxlPRhUL2E/2RuOrtmdT7R5jxtgPjhDXO6UoSnI9n1JWbumRIEmbYvzbtvK5spziuJz
Hg9zvvJNOfpbTupmvisbwSEiIpmwbi3fPvZx0j2QP6oOVEjGVwGz623XonQUXpQm0JMyYy1a29rb
PIDWlSyGB4el5dY2cqQTVNSMegVm2dtK6BY+Saqv/NYK0y1PhPg4VGF8HYmBKJLd40DpGfNSBIUz
V0SDe2858aSABmXmXqMO7lN/9K+nmdgDUYSQQljo2zntcF7+Uk9B+Kmfsuyu88zga6NyiywltIQK
B0QNqcBUGZwpc2qMGnxeX+Y3yUin1sqx+IpXZkEVQ9N2Caoo2KAn4iwIsDQ63GT1YuG0SV0mKwuB
48XFM+LikI7iR9dmbr5byGfG9eg08aUdpfMGQ2cY7i3OkfCnk37SRzqe2+rQgeh6oiROfiyLZKDA
TuEsywrzgwZ1qNYID1246g0eDy6oiD1t492naMqqxUxiwEmI+uSiV0JdunHGvQrBOz15kzWdGs7j
w5ohZn/LBlarlQqG+Dk2qZJb5XroRhrGYutBpKN6IkNc3wTUDW2x/TCIB3GD6cex7XHjqIZvtGkS
tIap8N4q2+YE2RE+ujZwL18ENDbtmxnmzbrRHX0QrYcOgjJjLpj66aWDSzHhLCmNrT3Vw2sq89Tf
BVbbc8yOg0Paz/p2yDqMCue/EhRxua5tNXwKBu/Bwuq/0rN2nrg5F1JYUtY3+EtQuFTxkVb2uzwu
6CFFGD0FRWxzz8Lto7t5oLWjcCghIwrcbUoSvugZoRs81WbDCoJ3LsqY0ErINBzlrceU4t5TYFYL
N7xy74hJ11ccXvITTUX5M0xGJyUY1fpfsmmOkbsMp2Ea7znXkLzBMuC8Hj/7ySSmi2q0BuD7gTnA
xyZKn4PmxVzUocJ8CfOo2YelIC9XGprNJdJsXa1k4wfXpYrmA62b/rthtu57FIV0Dg6I2GjKs/CJ
PNGJmcCSshK5l1WQfByCVu5IEqfPs4FiJoIitHbDVBH18+Ph0cyC+M6jK+a6HPr5BqBT926dF98m
pJWWD75iDxGFd1M8ta+Q2NorD3/OQ6PpVIHS6qLCDO5LTFh63Grbj8FoAngPkCsnPBqztD7QO6k3
YrH9UHo4Kb7n3MH2ibKdZYe+T+fjOKh2sTFWRcpcTTrPIjJh8CN7g+wSCZFHJUT9xTZUd9BVk1xV
kMpuk0KrpyaY47dWOcEhLzPzcTAFpLWRQd4xGHqKYk0ihMka4lV0NAKcVsesVOIA3XFEbcZasEJx
6j7HPhvA1dh0/SmJraLeZy4tGavMbNMTR4Lk4DZaHuoRlhOIqZThpBOzD50WKTHuy7reWHUxq3Ua
OoijgsrphbDZXtDFSXoBxgcpSRma1U27+NV6qEQLfbBP947Ab+I7pYHIaJjyLuLKPGjTLV/pLio+
L6fsjnewinzT25ZxL/qmvylys3kCzTYdM1RTtqos+GvHQtqvzdbhXwbBFsOQ1WUrpvpUBRFMMTCW
FfT2vEpfiipv4oPsaH4EOMKfkGU1OYrMTtPbPii+Nh1RHm6XYq+bPL0xaElh2JRTJ97MjnMZxSMU
MM6V4iF1wuBulNTyQM9EOcynHpRaynwTeMZgEfxLHF9uXIxo0ypq3frQdkqsEVgTg6NpzBAISRKn
TNO1fDVs42HITZeDo5uLjhXpBT1kdIlzUti4WHG9dlWaS0Nl3MHiWUmnG3ez7iiCy1oXbbpJvYEz
W+ZuR8OOL1uJ75em4fmt8E13N49j0S3byKJeQHoNSBA3S44B+v37GGXVFZFOniRGFAa3yvQApTnL
mYKBOvwSn1V8TZS5+WD3pnUq3C48SDGUBwoNW8CvU6zoEinGR5jqUuyL1K0w1w3h5w4TG+UK7pwv
9SVKHq2mmaMnwob4KAb8Uf8Sqr5Hzv9umPXNUU/G7M81nnX8Ur4l/2uS9ccrv3vxcdwT5iGU/g1G
RTjtP85b2h2IkLuILN8AVt/nWOCNmTgxxnLQXyzsuqiQ3423/JPrs3VA+/HxjaCU/pM5lrmMqX50
3gru+gArLyZfxB4GWr9IPPGCmiyW0a1u1MdCVd4znQnRlS8Rf1Zp0IyfOEW8Lv3H735jlZ+xz2Md
p2ezp/BYVwBXwLB4JIueG5MzzsDGcGP6Sf7m5FH/9O9k9b/JhCzxSWkx5vzza3Hfpy/NS/fjSPWP
V32/Dhmoerj9yRtasOGxOv9+Hbr+bwCuBVMi81vqkqvtPwNVopjOd/v3t1nr9wtRit+WxgNfmLak
sY7IyD+5EBdZ/afrkJks6w8TlTOiwfslEhLIZHBbwoHbziHwsZrnaXpiYDn+DQ3+12wndiq2WIzH
aBSU/F2/vE3rCjfVUeluXTsDpiYMf4fTKYJV3GXDPuKMs//hW/guqv7PD1W+//sG4x1dRsULcw6Q
uL/8Rj/YGYJizvw+C92tZ44BQkhBYfwa7xN97Dhey03ByeketTI9dKF/12vqZNg3F/PncrLMvVBB
esFqZF2YapBbIhq03Uy5vsLLOZ/MMauv/ub3XewVP38RC24DWgYjdjr4vOWL+uH35ehJ/fNYeuTm
quJND1O2bj2T/81wzeGK/P+sndly40iWbX/oogyTYzBruw8EwFEUJWoIKV5gipACM+BwzPj6Xkyr
sptD3ax+6HxIS2WEJBIE3P2cs/faOMumxHVuZs/mUzXEWg2zB3spyeWOsEP7V0K/+KVu5v6YzGvz
6+9fnvnX+4SXR8SHi4mJNqfHTfz7l+f6rS5zf3EgP0kbhKCB94/0bSt0uyk9LTmZGezqaL7KGytX
13RQmgy4Il6ztycs3f1mLkl1IevsZBjyQOTj45wYghp5pN1Ct2Is3i3bIVsHlsRDSUf7x0BS3o7Z
orz+/Xux/+x6uN2MhIXgwrIsG+fVn0YIXrZOej9YIpJDicZOcIZgCGcm4Sy99DipjMZ7Zeki0ppu
+qydqYk3ZVWD0KsBo+1RZWqPA1Dgd8ceLWpHA0UiZcLbbBQI0MXZVZkZEjA5cjrSkkttDeOBNgkR
u0n+LoEtbbJYvPmit+57bQjoGly8JRv3cgESTxobUseqbu9sLaa7ZEK/JSI3Y1iZVsxec0Ys0QBc
CR7RZJ2VZLLrkYi1bozBkifhtOu5zxHwb1JWI6YXOo7C3NT8PmzWOX/7+2v5F2Mz19LFl2ZbOLYN
C+HEH+8L6VZdIbpF0DK1qkujFzXD5Em/wwG3gxX5S8un+YLEEu1jhRW52kOKn345bQkGTrb9uU2m
kc5ta7oHqqQydLUWtWBduwZZ2JZ8aNIGCwHJdYwiZLV8+miunwBKNScyyrQ3xpDJnVypuwKQq8gd
E32+84oh3/aDo/+HG4eV9S/PKE/mbUvAyCN4FP70Zj2dXsztIeiKdrwnZnKIb5fWPkiW9Qdtcfxt
i+JkA+4XCwit5ZMlGXJsbM+TewD13ovoxPKlpkT/+fefw79ZXz1M7OTF8I+O3fuPr6xM0DWUYhLR
RK8zwEX9Kx2Xg01uc+jO438wzv+by4BMCxMS/iSO3H/WUDF2cyZv6UW0LJ37ppNyeHuK88vfv6V/
syD+4bf86SktvTxzOqLKo8ICPKc3XXO3DDVqf7uvl+3f/65/syLcbFD+bUf1wCD86fJxSyJ1RUsR
1cS7nCytWj9Xxhx3CA71qzl3LLt1M/k4BqEFPfgAlcO/fwH/5pJyULWRFrH+g3Bifvr75RWlgZBt
KkRUgoN7NabWBgO3uv9hFzZvP+b3mwzCPg4OcFtZwk2d4+wff43JkustZe5Eo1BX2ZkoZfRll2fj
41w902i4zMxj8IF+3orRIS21y2qUFG1rgzHAmpbQH4Yu6CFrPzqdhEnNdBKXwLUzJZGTC3Qhial/
o+O6QANkokHxV0UTvP3KEbr//SX78/3BgJq2FHslc+XbuYqS4feXjLiHoh0QNERIFJsgHsjLIGIX
IJ/TaP/h0/nLZaOjd9v4DIcDjAH19o+/Kl1jE64MJn6w58kxXgptz+hmPCWqLrdWFw/EwsHg//v3
x1Hwtqn+/uNymKUD3hW3lRXX358/rsnshVkxOWZMMtE8L5rISjzFRGue3iwaLc7GmLurlmQHlQDR
9Gv8F9NifjBJNYBLpyfOPqhrYFpZkOA6ieOFxe1m/4UEd5sNdnH2HpvdezMS4wtXYON5BY6winFu
SxLgxp3mAwYUmN3MGB5uc7vgNlr2M1zz0BxL6KP6om+VEYuz10CEhvp0J02t3LrwOzZ+jOCepsrj
0Kb+hrYXcFX9yqQhYNE/FLb3lPjNcFmdD4L9Pmt97S41s6WwRmX2RobucNHa3NxOeZeE8Zobm6r1
qg3oR0AZGegrvi7z92XVsCANWc0sfu7GT7P01c5OkQyTcGfZ73Nm0obUq2cpxwfl7fDpbDKGOT/j
TKhIxBUuQS2hTyNEtsLlEmor2gIUF0Tf/VwKRmakgN7b2EwejNmJh42Zt32EBog9Vw3mV2cV3hnd
DjEjgObDGH4QfjNjjKN1oswLY3ap7wU8rgjw70wU2xLI0nkSktCWvrWqZFMPg41EuE2XkwIV9EgM
JmOYbIlmlGrEG4LLqtcdkR74F3FsF3iI7LBfTP/XMkGhn4bndhy+ck6Xr5nZFFuLoJzI98ZvDHeP
XTV32w4wxzkGLvGKNtCiDasEkjTZVPysEjSnv/obdDqPlb++zgkpCnRE7D3zJEXn6jdEo0cPBzrp
eFHzOu+MtRQP/ehVn3XHxzYojxlUnCa/vLH3dzhsuj0WZ/kIasJ4q1tZfpsya1fnUDy3GVCSh6ap
JF6KEgDHnOiMgEjjXUKExctLmaz9oxUvw4s0SSVuNbU8ayn0QklAyb0mW0a2+CGvJA1k9wMJDUGO
PDM02srlNzvyPl61ISqmmcQ0ENEfWgxwl/GvuDeZjoYpn94e/lf/mA7lDzW6y4/89g6JmNB2Kh4f
9MTerc2zbpCa4lXLBYfQGSZnt2NCNB0ao2h+xrGRPhNHiq8bmhgHcLJUvBZCi+aWa9jjAwpXn9FK
g+/v0W2nlFyLZg11uRhgUVX9y9O7eavB3z9WEj1jLbyvtBXvtU7jFctVI+ONMrP5G032Zm8TQLtZ
FhRwqTVjlehSUjcnGmYkFX1TsvuGjx4YSS8M9aNsjP418Qpnjzem2vnW0kS4b8yAygdZf6VEiKrU
2SMQKLdKQzcq6KAGkHnqV1vV2plYU5rr8LDvVFFfWWHnfVu1ExmMlhPxt5IdpJ67uBu/LJGcGMxh
Ect9pwbQac0MPFL+gpakTyNa0mic0ZMVYAUvcSeBpzSa92QNy4/OE821VJNzEQOrAs8gCh0rGw9l
BQRU6tbjkFZ8JuaAsgU33HC0jW7ioerTbepPGOJ8LGhmI+/c/Nb7tIgBTxbwLiJeU8iuv/FMYFfr
essbbNouWASrIw6jhQ2iJV3ZSPMPcoeHOyxm0z3Qm/JRLM107lESRBrRUSHkzR2BQe8YYrttgrko
ZKhFmq2uQsy5YzjDJLpvsB0itZnNnzgwhs0E0jls/VQPsyJBSqlV8BNiSjtnSyDQqxW3JDBZ+GJJ
tahDwy0uzHuGKzqlE8nJwWCRwFfkz4APat6xLB7xghp0ZDPzU1/n8irHnJO+h4J9l3em6yEmqvMQ
3slFgeILCV5e9+1sPaE7DURNEuww0GJ13WFXr3KIfGX+qMf2lBoiZKyGwt92yN8c7d0kHXOnNP2p
gaSDzW8814JEpGlocujIuuze+rUyQtlOdUwUsdmMmxRP0HbJl57qelWn3uiTAIYfKaVFcj+sEPF6
czJgmVurGbjNjF+4VUMwZGRIbERX21uHkJCgmeIjxw7Ejng6To2ljQ+AT1ucSXV9lzaNPAoHLa7t
tI+46YhtR2z4kdmq+ViVXgBud7PXuPbsqAdgfZfFynrjVUMuGgrBPAQ/G6qWdZc6Mv3wDS0/th75
Iq7DzqlMxospyUf7ER1AIBGv3C2Aa8OOoO+DtMjrMReBVlVh4y0nSR56y+KdZ+pRGb+KlD7CxoEF
9Oz1jLI6I5UPxHgvVycpvJMkMerkrm5+0m20KHbZx9/q1V/eBgKFcVGXxnW+jQBrYbMXprB9bdVn
36HrMQKwuxYZq+e+yUTXyYXwm2NuJWy36fKg43UJ58JKHujs9JHOu72b0C+c+rETd7E1iCiNR/3Z
1NPsscx6QOPd5N1B8sDcCGr1PFYe/9X5433r5p8SCvIzg3pwjZD39tyiUTt0Pzyg19u65Ly4cdVt
dSE7F01YicEnWl1nOTD0jSyQTHK4CD1jnuvUl6kkEy2BEtQHhnTiSBs892wxnb/2ayY+RQbTniBA
cWN5vy6xLcImRYtDwsi4E9OofOK/eiDHNs59zXaqY1+0DmuYrbY2Lo0wQxyOXUO1T5oYcYfNeKJH
PKciPbSWK7f6YhMqbrRNuNoVN37cM+4NkSzbhzwZ10Pt6d88u3cfPL5/A9BKe6z9vDyvWfvpdCbh
scyTOAGXCpmFGu61ztq7nf2r9tQxKdbkQSC1gX43FmEypflhtLjOiHxE0FoIgGlHnbtE4i2JAw5q
8VbFFWJgwyCGesSOeJkMf7j0fZe8UGI6xoZwIoPA6trBd40Y/h6ATPzqKte4VlWvn81+kkcrSeYz
ktzusxOZjg2sTdPnqebFaLotvqxZ93+CH6+PRZblkZnyfQaimFA5NXjFjEPflpGmNW5YF5YPE+H/
XTV2C2w/q6kj5bv1VdZufUjbfPwqMZMOm9zSJBMibyQwV1py4xqZ8aLFnEnytPC9sBHs1yPtH2Bd
GLd2OF5ttsqhjZ9tieosMEqfY+RUJbulhbvMObMFzQ/HcsXQZ5avjfDnN+WuZRIqBqoKxyTspCgf
rBR8YpP790VajFuz0KbQohhCex5r4h37Nv08GZfvjjm4O19o8A0LlDqbaUKL7mMl4MXD0qk4z+RW
NEqtheDVautlRoPAkUl18iKXtDvnY37FVfeDGL9vGNlxdaWLeVRJnDDNXN+G1eSBXvEkLGmh9gO+
rQhtQ43dke2GYDmX061a21uLaA7rymlDCf/5DtWUsU3jId26FgaxCkJZslFVPB+AFWxjos7yqvRv
sewIfwBhI+RZ6vxEspt8rWeCD+JPoifAbJvPyhs/DPCOKDq/i6J7Q9lv7ytCyXAe6N6+02s3sPWK
mIHRK3pE9VkVNjpyWERJgDAr4Jwh84d1X5XaYNCKMjknMaU8+0L1TzC7McWTyQVcXprDfVFnib3p
HCE+5qlG88ZLGLDliuSx9OeneK6sfWPX9fu86isYmkm39rSWpq8xj/unFf/zbpkbdCZSukhFlsTb
CLa9z2HwRpqvBqJ324k3cW3JHU+yh95BNY9ekk/7EcbZew0RfaMMGOWEGiLyTPyjVReS/HQaLhtc
L204AtU9AGqYXnWVsel43ogsMEtA6TnNSs0K6XZBzOtkv/iem3EWWVpI1JXDxuqo1IZU1GnHYrpB
LHP81S6BECkqwqWIlOlXd8R6a2KTOQ3k/zx1d8iNepZcu7ECg3Tzbd353pM2o+vYuDQNX3BLN+8U
7PqJFkWzUyiWebgHfwfMjhyIeH1E7hKMcEI/Eceu29nq9Q+eYTNaLOQmBWkhD9qoDxFe+pJjMPPw
A04R7aynKGQ2OuEi5zJt44vi8AGCt4DAa5TNbohJJcxAMp6qxHspR/1I0m3zYx2SbKenbfqEJqJ5
WoWFlFb2CzN2llOIH86j75v691SU/nUoTPNsujpMM6NMft6Wwu9V0qRPA+Fzgv9ZkFWfI8iTuea/
uGvfP7sFQ9Zw6LOfLCzlfYoq8WXSF/JAMhLot0bbMaVa6pb3kBb7FPfsXcl4+t5Yk/ZxVHNzbHJp
HTBE9PeZUeER1szkWyaH+CJNXMjIpMzT5HjZqeLA9q0i2ZI8OsR3O848WNTbETyTV83+vh3dEbwr
2qQLncHxFVnj8gnrtDo2YFr9jdNM3aPepS7tlFUt+5rz2smBcP41GS0QizWvs0cQ6vKx9fKFqGpt
Ms2DcKmP05Jqcl+om5SrzqZy2+ZevU/rKf/WdZV6b3NbNyJLZ3CwadpVB/KUTPnLYAgUOt5iRHal
qW7jIuxWIJsqHUn0mN5rjl6jN2jkfowV9mvLIFV6SdUD22S+VUTLWzwlLRSFxVteNaOuX9DCwa0u
PRG2co0pDuv+vnDnRzf2cKh4YzHsJW9B20hP1r/40naCCR6kioqFqfvG11pmHXPiiatG3mDoKmgP
doyrOmj9pHsxSDsnsFLnfMcftz9LGc/RiD3yYoz44qHQTVRSShs/RBrn7zUIGIU3FPhU0NT2lF3h
Wfa7siVZE83agverQRa5Ucly5Y3SQpcKwf0EbWvHpr7sZrRq+8LSdOu1iuPu12jm6ORNOof10bQx
nwQUBkR++QSUogONDXcJic7EX8RJWtMuunB672QsTjlFsxBvQzVXe7l61rVcLX+faVm7bKqxQfLB
CT9HIb4K6UXUmdOlB3XGUrCuwwxiOvPTbVVjzOobEPTCXT0ZLZ1azDvae3DvnUwwqPKafIUJ02qH
GbzOubD87oU8P1Ammg6OuAXM1Wne/GuVPoIpau/pSApk9UMYctziW2OLXNhhk40+jUgN3Gr9ZkLT
+ZWCPz0TAqF98tbb9yGeOjTJseyPbIUsA3w2uP6XAT7nvfCS5b5rHI/A0mEtt6MY9Tu6YQnr+YjM
OCT8IQvbuJGXDFnafaOL/DulJeWii+DvR56rgu46C/e3Fup7EXnWdMr71CPHANcykJXJke8dgWEk
ltnxGyMlnquxzCj0suapht14FyuRFFvNs36UJg2oqUMc29sMT+hnEs67Hgtoz1xsWmCbetWSa7a4
JXk8c7+1dJmcZOoZF8iZBATmalDuZhjrbrvUa0/wbmtGUstUH1VmA1Uld8Z9zvb1mhRJTISJlzr4
NyaDsNw1Lz4ajkvRNDX9nkc1OREPYzzILtdQsxY9fo/Z1GIt6InuwUUxLzEUHTdll5zH9ZwbBoUB
1fAPU7Tege5qcjLH+aszxi/VkZ1HCbAp88w4WIY7hx4atK09sYQ2oh5eFflMR8+XaObtJPsa3Qrl
7tpkyz2dLXaGioP1jWziDhsMYrRBVdZhUZDaVwfiDjWuS1iUKabu5+1X1ODhJtBzGDNSETnmqIOl
HDNKe4dx5oIfYkHQa4xWYMe8OeSnlODrq1BqZB64Tj8yTdZFAB+pvxBb9zCmvTgToLcVvK04zHqM
HHgsreE09u16UJMNAb1d3nV+irNBOG2TWOoWO6dfMGqyRMyhWtbv3kAfjtyZyn53lTcReudabx1v
/eixDW/oL/YHZlxNRHfJemV3CmwNkOsmjxdxrxnzFHCWQQNVFl7YGus5Jcn45DsKlGnfys+lnGm3
VYO2iyW1rjbDRbJwEsZkhSIobbyB50AzxKHjSJsgaPZNMPkzW3JfmPMOuaK2a/SuDCuFLGuTDKa8
B6Rab3VbuYfGNeFWsNIZT9JTzk9aGTd6PJJRPdByMFpGd61ilT4YJn1BoEklNeCABzYegj7nPlyc
pUkQyzbLnk+8nwK0UAxdPTI5iHM/4QR4mzTLfU1XxzkWi5IB0ZcGrdkK6SR773EAY3EmENghATpr
30bDyU8wo6qAw4GMzHmcYCsQHGz7/nSeJw/jS69rCxaYlGldTX316JKGuoVVMp4UeJ2ficLQJMuY
NFLBGA1mVf1S4eZ4Jlh9vWpo2V+Z1zeURFlcQRwZWivyEswxpZOjVSen5UYIzMhYlqX51C81ir4l
iwNKIHkw1q7bSssi+GdSOcK9YqwDcgL6jW/PVbabOEvu2KZzFMyuPgVaIeI09FObILJmGb+zjIK3
dzQB7sVvJo728Zr1B6bQ3hosXSurLXnHw7U3PB3zSxw3rKYefIZhNpGi+WLSHrNyye/bpomPXlv1
u7RR2H1Rit8hzW1hkRn11mvXPBRjRw3UlU6IoFGi3EWEV1nWCyLKTa3M71njfPhgEzeiwamz4cTX
Rk66Vh0uAyfoF0TCJNHsUS/qV9kIC0uy5R2rZSrPWVc81ynxPQZo/V+tYRpPrrLtZ5TD8YFU4TVC
APYUmwS4ebEzXadq0hH/ieJ+ZidFoVDfkJG4hrU1eQLTgUusBz9rVnSZaeha56m2hx3JZP126Br8
nRNrvqf0k56U2m6Oq8NYKnc32NxGZHL+6qlWPtE4B5bU5mBYCJmYBbDkkclXkcnqgNcUT4mqyYJK
O3pDsds33OFWEq3Wmj73w7Bdmcdabc1nzKwr0pfupw11/pRME0LOoVcCPR34WCgw/Z6Ur2EHInnY
NoWutSQVmF5kikuL9WEDzkii9hVIePPFJXSiZ7QsESuWJ0+hFpFa5Of1PYQmbCK++Bw8LdkN2mwc
IAjxt73SeRzIkms6585c+70mqe9AS9gn1aYXer8Ns4NqR+bZY6MJ/QdhohNLE+WwiZGUdv64nGiA
vRS+TVtBdwMGD4GZZTT7IDcgwstOSQ30s1dz+Wn1cUYwk/q+rsmdYVBVbJKsAS1KBA7xnhINo3A1
sZWCEmgV2cE1odBsGr/FCd7XTLI4ergnAeAZjSQFskNkAIE3oo48A1FrfCsnhOHP32vPd07VWNih
1TgU7cO8xe3ThbqbFGMIBPUHTCP7yWmTeoiS1MQ+g5LT2doL0XUlsUYEu+FePAoNaeTOqgzxrkZD
Sz5ICCh4PJV0qHt945m4RBTZE7ikTbGMUcFzSwpt60Sr5y1QlnxJK0Nly2Os2fFTKy1iQAa/wVfm
mQcfCkriteaxFSbhpfU4TcseriGGATdmV3RzbimVGU3+rGVrzsgRepb/kWQxC7EhYBbrbarFJyej
PgmSwjGmd9/Pi0c/cQVpQyQ7kB44MB9hQJvflWJcg7WYyanGPLRZHJJHh4T90IErdVtP4b9sCpVd
82ksngZk9je0En4FK1/paU5xTRSIkznuuyQp92NpTPFZANADBeAPBG9gY9l01HUB5rlyu67wsrx2
Mfo9+lXoNISUMtZJRqrFWKIu8TT1RqOYVFo8j4wwe/cIjZIevkZKvN0LVisi63USvdEhXKzcPHSV
/EiJXOCFThfB/p409cXSklOX99qTbUzYyOykTh4FB5Izd1z6HoOGoyImx6hLdMT4xqcSeKeTxZT7
cmwzpktLC5nN3+F6+T4m41W08xsI6xkqdMwxI1+t9jADlUy8BMJRrZp7H2Fi4Chu9Aprd5AI8yay
MYYre3fNDlnQJctLia3brahUe80mV6Ncx+prxYUDQ8HqAo49hxp+CXasmJrJJn2vRscSB9Lvpids
9P1LMsB2mjOLJnUp2vscAQMOkDOZlXFkzK4RGl5Kk6Jr4viNeqHSI1RpbegW1optw+q/Z0aO3ls5
y3xa+44ElVEUOQffjLFwS3SghkedJS8NiMbeLHni7xfdGEKdUgcPbFFBNStr8dRCyOOgRf800zWG
IyJ/7xLN2C0jKy691fmcNUIhvJ7Xt8WlaqsCRll0NsAQZBdHVW/TZFiPyWrEybbrreU7qFAk6ZyO
z7bfO29Lu6J0bhnrcSRaYfTki6+fZ4Jx2g2Jv4NED6blu6pL4otFa+gntSlVyJrH99mY1DQquH5c
SS11jSgWRvlCCQdOWKldsZjBVBn6yfY15gXdWLxU8NbUIKetqKbXHqgFVzB5YYC8k4bn7ktmSdGw
qi7QFyIEQ6EEPe5cg//ESJF1JXvpG5dEM09SmYzcaNDDdfWrXrN72RLYYWfLbmhGwUzt2BPgnprW
GHYoa4iiNGWy9ZcK9liD+sUJbZH9MFHiS0SMctpX1Jtveu3TS3Xs9mYBbj/rgv5rOJvcEFOmCL6u
8I48lQJHUNAafbEv4B/TTFvdOzf1qhdzdjpciDTn/ICwyzWsp5srqnaSxxQOWe+SAdCNMjsyKWHE
YFblflZ+WYVKHzDQ2tW0Xtc5q/cIzaYuNNHs771CL5HaY43idJLnbyAhsp+gFo2gRkzz5AB4oi88
y+wkVpslS7jjQ18wJhuJTY1YJ7QTHERJidQ29kGB8qgDR0zF/cS55TguMQbfoZN4A1LwhR1U2YaH
G4iSHU49lzgAcvBadARPe97qRaQfqt3kGTnHOPPguKDOiKoRO9FxYtpQhJpnKrZmkyqmiGOI6/Cx
lp9dnmlfTTFrgXIH7a64nXCJNMqu6POaewsfA6h8dPj5ujp7Hh3rwaf982qnpht5Pug1b1xr6jvc
ZObamYEglz5Ay886VZvFHbqmm3d65Kwct9OJFXYORs5u24FVeedA4ocvom6TsDY2vpW0F47EWWNs
wxkS1pnlXIfVz86F0YifeM6IcKeLd8uMymcLU4LQSIDV8qBMhymkZ2SFeopNh/Tv/k1lqXgyuB8f
U2lwKyUWvgR7ba4CadaGlAEH+6TVhTmLKg2p0T7orQ5+pC6WLPQKUT1lBALtoH/339qYtQ1kBgN8
Yu5dd7PoOe+40oZ0DMraYJKUuH0XuU3600Y3+y5GL7ssZteGjA+1wESYuAGTKQLP9ccAcB7IiaJs
gry2llOqeWwxCU8HDeGm9T60SXuHZPpF+KZ1Rgn+wA1Fd57uEYSYPn9INaMawoEQbSoFO63me39l
VL27ge2GXcNimQap6sY9t3XLcdGiRTpVXnow8ix5cVsdSTYbz6iHjV+Ct9O4skgESK+uRyPeC7dS
P81kwjdeX2PX6i+tVi2HWidEsyi0kYzdKUcuk/ZZ/JjQHHri7sq+FbU03iaTjCfH7ZIo0USyjZt4
vTh1AzXWHagnYVYyZi4NMtYTs38pVpNGlFe1tL9XwzukCkMZMrHky09WL5SxXkS+sy5Prd/Kuxrz
xJbdoYwcV3XHetYhGqy48Bi3GL9VxfDHrLo9aTnVFvmB5VEsiXHQer/HnpwxIVlLb9l29rje01jp
DyvRah8FRqJXvajUnu3Av2QCpQkfRWj0TlSa8/CpkRZyyCY8NDixJqeEw0LC8DrND9yLJYdnW703
zpj/hPVC1zxN1icXJCdgFSobCbeTNM5SC+kPb1Ay8u+CfsjzgtODTCa39uZAH/vuyZirjhzjphX3
Ov7fY78Y4CyFNoEyoaratxkW+n4t9IfFIoaLaqEy9r6RlpF0etQoBtGJrp+7z/FomfepbDhyGC7t
GVzsPMk8dDLpGFd6a/mSqgqxiIZYau2as9ZoL26t4b1S5XMltfZKlHCMcWvObudXwh/sLHvVNTVe
liHB8zYX41UDSx3m+eNEU3Vr2vnwVjRO9yAMa37TMANEGNaGk9VkXkCCyvDGgvLmFKV1XrTbSWCq
insYCuapLjt9VyYpWbM9aMlYjMXnOMZgVydTD1Q1ZhQlOusCUiqASTEJtK00+zRA6CEOpdvxaSlv
fa+SVmFjXYCSVlgKmVBIDJIlJ+JTfgs8rW2HDix0y7Bz3BXk6GAGxLwggqgHj0UpkYdKOnR4nH6n
LHc4Ssy+QeoYxpvwy4ZVllcFYierjEfaqtlpXHtrS3c256e687aROpmt2KsepNt2UUUwUQhJwDsN
kBY3ef1rojPjzOwWZTzMOw7MvsKHRZomTF09IOCk3rcO/WHHS969NP1Ej/Tl0VcldsfdZrGxnV3E
aG3n5DvZNl+FU5D85+AizFS5qWAA4fvEnFSNd4lK7ia3eZ0HFpx5xaxcMgLSjEVnQpxGPKzBYNjh
mLnGoRzl09IZe7RBgauPKdTVuoSHA4RVMP/pSWtmZOUBGpJVpxN4pu1XvT2Wlr0f8uXObulzL+D5
rjS17H3nzfnW7gEFMVvPKBux2H135aK2Gr7bswfj4clk0vUsamrDZiUghnBSY/d/1kbnhMiQHsps
n3xoaWqfKXb17eolxQ7gYffym0ztf5u6s/tq7j+qr+6/bj/4Z8MrzZK0/79//BJK2j9/b/jRf/zh
i+g3v8bj8KWW6xewL76VH5R8Nbe/+T/9w/+hBemfSBxEov9/38cx/VDFzYf0e+eH8f++858wHfcf
wBQRKP7Fg+RZ/7AsjD+o6dl4XBSF/3J+iH+YHpI8n6Qo6G+OQOr7L+eH8Q/fRXbrkyCFitMh/fJf
V+Gfjoi/w8y5OJb+JC9krWLOTC4Vr1E41u3Pf2c50Cs9T2JtWXeVYRPXDCycGw3DCfEY3SAGTngi
dr5hi9VLjrtO1keyK2AkJotC5oaL3L7Za+mOTPrkW8zEYH/2pVadvXm4mTbT/towEMIX0ExBDrQB
SzWZsvsUUc+JF1SFZB5O+8mH3XJehDfNd06jq5Ok8MoQBg0JmjTHSrOwJOYKEo/rdmYEOLu80toS
CxyKZcE06a6WGc0tR9td46arxQkhg8CB1R4XrZfn3l73UbPsCR3Kr+Mg2j1DQZfx51y/CRwTfjDE
BmyW7hZMRND9zcdrDc9kTRHNQ0sZBSyn/HiHRtfNA+BZtHYmWqDIiZwRNJDVEpKHqcBuOInH2X3W
G4i+AZLaVZi4cmU+VxCWtCFIHTw0JsTY3efo6fW9zSSqjmJlZ+6t6nTwVKS19h2eju8jdFmyuybG
69lWQ3bXmTqKB+LJ3ew0M7lbQ69cbrnQlqscJCrIIrFrxt5bMjXDe2kW0w063Tdf5qpZv0AAaRr5
ClKy42YL/UcmZyjGfGCbA2X1shFyLvaGZk4P2qoR4mWp6qdVpZwKSS1JymhpJ+2ta+1FC+lAsAHa
LKEPmiliGZp2Apl87UZIuHEzls/EBI/0sXu9V+SiwgLGL+wZvxyp+yXQFKN8X93e+m/2zmQ3ciXL
tr+SozfjBWnGFm/mfSN3ufqQJoSiEfu+MdK+/i1GZlbWTSDxKgc1KKCGFxcKyF3uxmP77L12uBuM
BtUu9HS6T5I2kesYxyGmei/T+DNCIzhbOBh2Vg1dR7TdQh0x6ls8tu1B9lXzGKe+eaVhmAE2xdKn
Njnm5y1DZ/1pdv10NcdUDuu54aJW1R7FXaDylgwSBpyphrSR+COEHDoo973dVLvKseZdHGX47mZM
f7CR4SCyfH+d6ip5w1HKaCC1r8A0QzYuwl4/WdU03coIbovdk4zPrEDdp5afbfMM+xDaQnYZsEPs
Bv6tvQe6HTsookfXLfhRuzQXJozYKg2UekaGuRhDxGY0bMOTZfXVQRRxsCulW5IyjovX1gJqwtb+
xZXwJYB3TWgiOCvGM03cfPKDIpkRjEBBBCMaTbJUkKnB9GmiTzoaIlpzE/bJ/FJTir52h2E6yR4D
W+zpkT4ClxirSyHB2iooAF1lIoxulmPpBylG6BEg1e/5rMs9tkyv3sRsRr58dgsPTKRikw6O9aQj
pV8hB1G36S0KlUobD+DiVJevORH5N5sV8GvG9fRriGns9FD7yRIMB+q3p/vUDBO17rLevc2iaN4b
1toPIIitTxWETrUmJBI8iWRAzIjzxIT0PDgwIDhTstWUynTLekdvIumKT6VTvAC10dkvQjTRvT3m
2QYhrfg+Ral3T6LS/Uhjo9vG1GVHGzJw46P0PcA7NRughHD1T68L0ZKqxhSog4Yz36deiaMzMNP6
SyQYaZcPwrPUnv6KPaXqja/M/EWDsn+Yi2mhhxjjaor7grpsx1K8ToRkrsS+9S7pDjKQfKfS2QR5
HtKPxpw0c0Y8AnyOfhVxRjuRO07zG+mvvF91HM0H6WYiwpsTyq+srYAFdBh2IWNmAk9wUIJvGgbA
iRhzo8e2iMpPt7X59rNfReT0a3rkudoKJKCSUlHLp2ZYRD0gE71YE+qeCwTOMgQG1sDCN1u2qHwG
2nYmEg0bHgYGyayTNh1G8TZvXWtT0mmAnOk7zbac4+FG+CBXkNT5ktQuzsm134vuMRI5jvNqwpLJ
iq17onQ+2bouupeJbfQs3Tx8jHLbfg/RtE+YwMMPQ3VPZl1Md2k0ABGsqUZ+wLOaFYdKoZWB9BIE
xyRkRareSBkAjRRHXFbyzs38/pI3WYy9hp4H9o5TcAXbagrOBwOtp8pt/aDcLlIHkfT9E1yA/DnG
A/ohUuCK4xh5Z5QvE6EpVafEDty7XIzFKcmGAsTEgOSSAZi+L8oZMbWanBNsKAMEHVvNYkWbJLUF
fde7xs5PGnxhsNCaC18F8eJSUf0QNSkXrH50T/BKis+J1esnpJRhD+SR31lJ2f60+t6DFJOI59FK
fNopCQX6Tewzjrb1DxxK6jOoU51h4HJ6f50Z5CBYH6r24GLGwLDS52gyVvkVdlWbrZZp4wBwA2BE
I415I8ggHfuQUuZUZXJXNcs7Osul+kM51a5no3SM4zF7MDzbAHdm+kW9S6aM560PfvoaxBwvq4bs
noVoMKpPQ+YhBi10p8e4n4cvObLku7eo3gCw59tUyEPxKC8hfHdwUYjVbTGnPNnbrn0oK68I1l2F
XQyJ3bPXWcejDooFarQ7utm166Zo58VFdYod1uMrG6X2pwetpVsh2yjmfSmTc+DMKtgBGTdfXC9P
Xnlm09/XJnXPli+oxg/cC845z/16H0DwfQli1kKW10LQYc0PrDkTw6IihRqzJdUEz9x+cUaBrkjP
usFnd46Jhb5xNXGnDaSXY9K5GNowsZK87lRzRrQTj5PpC2qB42wXdqaxtnzu9hpn0k2XHW9IwKG7
Mry+f3OChoAWis+bqVqXKEZT0kDhAyignPAxCBv7zmulwJrvdu5bL1rUvZ76IPpfItsJj3i33UsS
x8k1D5vsrSKvfmFga+x92JQD/JcuyO+CefDfAw1Zb0rcb6ad1/vZJQ9GXo2Pc2TrTdDW9jObo+wY
A5uhKFHWnY0a2nkvKTfhcltjkNrHCCzvZWSqV8HRiW0FE/05gFxE/5I2zRXaw3QQqOEnLAPDcZ4N
9kc9ts0wNHYJjj5o3inQ1SpR48eM4zZFdsKrAqAne/fxwv9mY/iHNjQpigRRJFgem+Ov0OmC7TCl
SMwK43mdSPYT3WeZ1P5BKT7+Q585Z6v3n+05RLFDt7S8sX5rAbnuR7y00cob8W3qdHTM/WR0dMVX
eZQ/JXxM3prJnIhhjvqQKIMObtKNyaPQwTid4JAF6bpCBou24GTsb0HXz99rVioJIlsCDUjlAad6
WoTdADyuDuM1d512zUbPA0kGoYnw1uDggBzq/D1pXCoqnAB2zEz4xqOTRVhrHQ/ZDe8R39RgwUtV
s2HcqAF6zhf0VLRAqJLfPKpqQVMNtho21m9eVb2gq2rsus+wZOUhXcBWaRW1O0IUsDuSUT4r+xgu
tFdNYyWXTefSFaZ5h1vP3qqihVAcYCP1yrg4ol3DkAK0cuv8vt4YrnX1isS6wowOV01rqodw4XBl
C5Er+w3n6i2esSxrFmiX1yhvMy4kr2FhelnT1N5FmI6yLUUxkL8KSIgXTJJLESfXmVfnNyVM/yaG
ibk03DN7gh5mV+v6GzmBF0NWQFJgfflYe0qkGzkwJeIsK3O8vAY66cpZYGUpFKKrmuf4hlqIQQJ6
2yw5xCZ98tux+da5lvvC7nG+c3MPtcwuR/e1IwDywGFnUYXSmPE7X2Bzh2u3ZIT+TVRb2GreQlmr
Mwf2Hb+n2AS69k8CKtlX4I4FGj95ZvzgzJvHEntrwuJlIbnZiJbmASg8ULNOwnor8lqWnJqzZWyG
zgm58AMugyBigi6i/inC2jF0XrL1QFQI1o228Yknunsqo1AvFRLa2NTIdPfay4f3Cr819qVxLi8Y
qlFbfLdf43thxJnZ7dz7nZu/d9nEDS1GMy7uuzI2yYk0bD02TmyjHQdGSDzLGieWQCat8fIw1ZbN
pMlH+RCOIngLvYGLzuiFpOUzYEIS9CUQbJR8m4LEupxZGLvaeus6w472vWv6WLWUIvIhouSFYEcx
PxRgo4ednRJH71o7qhBYCuo6QpPKiZXpsePa5BEfjvte2lw58rwCUejHluahlweKZ9X8yHcGJ7Wk
OIOgIRvXltP/3Mc0ZrBrP0/EN984lpxHl7gwOa4wOJfj3D9NM0U2TFP6TenIM7Crkznm+E37dctW
j2BX46If/beIH5fkR0s+9av/s9zx+/L+Dy3kf5JE8pu1sggG/1ohuX5GgPj/SSD5j5/7qz4SIHYI
ik89m5ijQOsgAflX2HCw6CNEVgIhTfQOc2kP/LtC4v7BxEZ9aeD+Bzbj7wqJA1HDdMn3Cwn8AZbQ
v6OQYMz6k0Li24SCBdH2hRfAWMCV/M8KSZbR2is7HR39KMqvNaGT8Zh2Y3dtZFluhtCcSEopBGrB
ZtNSmd4oInFbZzKird0PL+7YGTtAUZiXvZRtak+ya8NqGVJ6zLER20n03ocD41NSRc6NSGN67s3i
SnM3654m0LfaXdxioZ9f5mgRxZv4xWF2W5bizqGbxmI9Wp2zimfnuW3h5A/4d+/dIfLTjZqH8LlW
Shg45dmCwpPARLqJS/5h/BVxwA0QSZFkEIb1dcfDcNqbRRRD5Qzt6t2wAIVy6ETV1tFW+SJZAL4T
GT5h2Nc7SrweB28RTZEgZukuBwQpCHIwm8TM3T2ApjuDfclhLizWb4OkZ7W/43b/FLaev64rLhQj
07ORJ9Nal2GyzSDIrxCc9dpT7L0tvvWdtsdz2FZ3XlLzFiUz7MQu2qkyAVg8tPMWe1W1AhgQ/YhH
R52wONg7I2IGLhHWrtWcMqgGyOpuYgbcL0g+pWB4y8OEy+uK4FBcY4aHuyQfaPpbNvVmcVfVmUvr
Gja1xpzyz8l2vAvlK9Zq6vx96hB0ayiUIa4I6ddInyK7CDY5MQpQZ6B31zP0RwWVDsezg2uBQMBG
wZl48puQLbTM3oYsPk0L+UJ0aX0QEkWcBND3fgwfcM6sXISlbdqHX8US9SOHFNyikWUwhvTq3Uus
fD8Coe4qQSmRToGtV0WyFTlPp1Xna7ZrQW7hrCFpUAmQEgNGcq6jyaIw7NRSHqnZ8nLWsoYCFhyW
x7aACTY4KT+f9be0DNc83r4r9dJ347gnd4kNVunKWqUZDWGNFT1jndT3xA3QS7CibnUReatu7G9+
DEoz6GsJuHOkSEhmV3S6fczSfGOM9ADVYNvWEy7QVS1mfQ1fbcOPL3EznGhhtNm1qcL8afnlV89m
aRPgjGYs28DdW9Fm9JzlKSa7IWDfzLLXtK0I33F6MObhARVq3EbcFV64ATtHMXq7apA2zXQElyaP
wGhREUksi/YxliPN3Bh7sNnmoO7ZC/SKr1cAlzm0xo/c4ZJP+1W9hrqY7v3eDtc5kfCjCPT8TGTj
UWaNHTOL2gNhjnh+MnMyhysEnXrfG2l0P7kUa8yvDQ6UvU7d8qbo7lzTWHVhqlr7neJ98N8zw15H
+XzNU6CJ/TDhpVXtnaHNRxgpzypS7Zm/Wmpym0ADfM3KJ1xXNedIIFks1jhvuEVte7i5SQojkUD/
dcYcnDlq5DI4XyrIclNnvoDA9PE48eQtBGi6Nj02rHPavDZfBIrbmuJ1B5mCTyMrwRJKh6+sfcPA
UjrWJ/bT5GzmnabI7K6I7+ssPxG8PxaajZlAXSXp6r6PLa5pTrBkaw8kJMiC7qJ8aLiJ4uYxsQjB
bVibYQsfutOBw1cdqFG3w48M0Fk4Xqp2GBgngpP15BZrK5LtfCjYx47X0kt9ZOiGDJH2gk5vRDCB
CbQQhNJTqbuofmMgbPkyOVndL2vgrD8wDY/RnWCSptetS6gSG3p8mVuZl4S02oYA4spEhLQZPeI5
2gTzREq00A6aCs5yvHet7RbLzJMCum56iQtoFBc/mmi3NjxrlwO13LapbT12ugUtLDWg7H3jxnm+
NZBW1DpMKwTcrA6/y9FtFFaCnNU0iafY2GJNGZL1mOohx8U9mt90nqN86ri0eE7ggAjWU2s11l0r
e/GYUUPY8MXB9w8UUaep2rJ2rhkRS6RJ39zRMvTSj3euls02Ck3EhoDOqSQ2V6I3wvUMM3CxXTH2
eSzzrHBGhQ+iaVNUNZtpm6QAIukHRgFFmFP9sErZ4ECTaz+YxS00G3Wtes5bfB/fE+87YargNNOC
wrODmwdhb3UnK27rqWdiSKwe7MB6TCuo1FPuUylMziUuPJfdW0samwXfuXcn1MEqLNa4K08k1R6r
jLSAmwDkwwqO9VzXP3LS/8vfCL1rriW7YHXjQ/bCbjb5cmwVH7sBcUrllT6nGVzXCVP4K0bTeZNa
zfwVVBbOAJRU6ti6tjdxNgQJI+j/Tn//FSwaXTQLB+hfj36HpPj8QQ3TX27t589fXfynHdlff/hv
bLTgDyq/HGgkzFkQAv5RxOQ5fziBzerMNAkyecHyf/42/0m59FCwHvFc7tyMjf/YkAHpk57n+oF0
rWX843/9GxsyZsY/zX+/p1L2XabDBk9IS9j/zEshzF8rIKJ7KggYbLyOGaELjApleW5+2L3EXmjG
watqHH/vGqpYFTTpbhhgwqNwG0Lb5LPZO3WCp3F/zzW52NtFn37kbcYjisWIwJmYNT+4CEO17sip
52qOrgYOwUc/iA0eYyXIVQv080+wM6Ro4s57rA0nUdvYrG04s1WBZmO78W40it0cDBcaA/IzsCBr
Myi3PzaMr66LAQEbhLlL6uDeHJLmwBkwfHOjJviZGfjg8UbNIQHwcNjJEogMLQv59HPRIT4GJxxO
lGpgn3Wnfo/RIT4wns/7WVBj3U0NhkfBA3RO/HukQLWdIWtDrGC+aECJEpWxzQPKr74pkssYhqcY
kod05z0lGQwXDCT1y6ir6heKqXvBE093tz88a1wkgJg7/yY9QhUc8WPCu1qFcuUnFc5dgqPgX8K4
Q5GYKcjZ+zMmHK7t2bdumM2TJB9xKjPxgxgu8AvysYBhcSYknt895fi6jhKAEZwpRG3KUL3ke+xN
xhtbD//cJJ19F7EM/F5PI2V7U+cYXyOehksx04dUpaK48AfndRKIWiG7YdQ07atywq7cQPmhmJn7
6RZN62uyM9o53JjHZT4iJTdZnfMAlj+wksP+wEoz7BIplgPatXmjjPLJLkS6o+I12MT+YH4bkY3x
0VJ8EDiYReohsy6kr7pDzSJio3CX7f1IeKs0wtc6Yoqh21XJFCtz+Oq3WKodPI3PtskmYexQ53sd
y/eJgqfDIIgCjbZX3CfLjnXd+rFCeEU7a4UqNl7YbVXmLS14lMSTCP9Fp3kYggyonatljelxaPwV
f3SoL9xb7lSlg59ObUcv02jh/VWyeJ0nkZ/8GHAJUktDZnsKmjt/BHymalM8dI1EgzICw964lc2T
3MY++bOzu/vAbhFRwUPsaKAQVy3nYpeyI73GUz5gFRZ8apnr85fcC0SzmdzlWlLwngWpRSStLYcP
jUftbEDfehyK2jtrtMPdrNhtyCn92djdyiUvu69nz3vNam5VWUEsvMXy67QzFygni3HoJ+ULKfjg
GvPq+rVDrQp0ZGXF5JnT6NpXZnSTGhsILRU8amdLE14pVWvuO8kshvaDO2hOSWwVTvnD11kXYJgz
mgNgaXtHRs7fEqW56aH60VnTie0wO2ZTbVi5GLsWIkUxyvrgN1TVcvV9jhtjQ6+MgDmWUu9Oedn/
l3a0UE7/xB2yJNhUjl9JYN3lBP6nY282ehsXSWTuLSd6wr1JnDGTT4TdPlhBpyuLB/bagV+OSj14
bEV4oTt/nDBKNi1Z8pUROa3FrZFN/WrW4bRPiT5t2jQffxFKip5x2s1H1MODTQdsI3UzrcXQfvig
nqu4bXASdSfBpgyXXPKjaSbKOLRV3CZyE0fLDBpygflwos8lPommKGx2hgQ+oDTIYzmy2qOww+wp
BKPXJlRZynpvxJ4UTMVt8FTwQa9d+cGwPO4woZXfRSGHKxJic4XZDV5ELYmEXnnfqqWGzS1keJsX
YDv/6e1aPSTfCNdwhxsVd5SgZ0NTuM5e4afeVy44HuGr+Uh6nuwwy9GQaICInjCupQwsOqKjuovV
WqZZvMsYlvatctxdxpNmm8tsQAznoNi2Xdi+9oKLUySD+pXlZrBp8tL+colGEfDKsvMAFolUg5Oe
a5CvTDvky14NiFH3gfaNJ9kBu8YahxitaWT4RSJyenVpOH91vKq8UUTe3nBnjicTrsdBWnZ8FzZm
e8A+eyxaf9OPsb/xqrZfN/5iV/cGa3oQSqmHabGcjWpZNMS5xYLApswHaDRu9rlpnwb4S2tT6Io4
jyWg/MnwuUJQCOhEeonpyUPe1I5CkCNf/4EjTV20FP2dbvuY+HI3ncvId+8Kn+WU7+bJHZXwhNpR
DSRhESohVhEWzLXZjsBf8Jbdd4YiJ+5hRN5PVkR6q3DzjWNL4AaAK7bBqLPbQEPxxaX7GZd2Oa6K
SNYnoO7BQ7x8lXBl88z2jgaexBbT/yzipxy6eaPAZxsRbokOf1hKqnadclauZ76v3fLFjVixQlfg
yywjK34ooLN/Ac4ofzDGE81hk16pVqzsMelXJcT0PR11nA7UMHBS2MuhMSzHR7scJARqRLzCyay3
fR8D/0YMDa7zcvxMy0HUCns6lari4KlFM38rQ9p0hZo51iycEKPXVGeNw/7DUS6G1NzzNplBZVPx
+3RMl4PSW45MKweis8qWg7SJsgSUGUUryRoQFeewGdSQvQJj7ondWo33PJuVc0+a1Q5p/eBwT9pY
EswkH+7sO5P1isFlfNctD4uhpfwg/f0YKevI/67oDeK85DNNrlEk9bmmQtgkYFQ0hyqkzz6MYfzB
qViea9oEDh7NaMPQv5JxZxWNxwq640/k/X500g1cbgwep3p5rsKG4wmbuSolguU5m3h5+JrMUGEQ
N+D74x5rUu7729AYpjOs9XoDNmY6hg5b2r4kpVXz/N8g1qXHdBgEEpVPp4A1BmS6aOlgGZZn2cVB
ozliNOkvaVSIt7hy7WvPreuxnC08jC3FQTsRt8GvRtfiNuXK+QE1fbwl3Zy8GEPKflkiQ1OyOHj0
fMTGxiBRzd3LtJN7F6uIzx05llfXkMOhNfCKMNjM7IHhj9NojnZ6K+Y6phS5Lq79MFKtUyuv/T61
4zfThVgf+AZBkUyazq4IfYtapjF+prja36aMzkfoJ9iPY2K1z1Hg4+6oO6owsIsaN0ezV/LcyX4q
0sq9AWty1uhXfD6KpHqm24TlBmas/CiNJEU8wJhUIjOgK0ZWPXCfmtLu4tYlvaOjCg5MV+b3KdDD
DzLPS22EJq3IVBbJHcs6x1y5LpuTVWTxNs4AU/ZZyju+zumuJ5dTZ2fV+sYpaEZyCuk0nVLPQGmz
kzaAOUS6IIkM892a/JuO+ukZQEuxBjeR0+4YJidKYLqJN813H6B4ZB+pdGm4Mk1HrnAx9d8jZ4w+
6gFjuenZOUC1jH4ON/xOKwFhl0I42x606lnUwYK18/p8WzVm8mDQTboqZb7Y3Ok67VZqdu1bwssI
M6rmHTdle1wTaEv1L1MYiHd9lVTwZxLJ9sZMKzwAfQNfS5jfqi6zySJ0w8WRhLEiyxu2Cvs9P+xp
kmg4PvCU+Q0JbX/aolFQHRm4J/qAvgoVfIetIeEYsVYCqleVRw98G992xWRapk30GBdy3nPyMF2G
mfmaTgmtUFXxil1IfLMbaziMQ16/KcdJ31hOt7+QFeQmwOB9GHuYx4H5ihGDsgoSB+7RsasLjM/7
NPDYFnYT0KZpcreZz7OCrxVGhq05ThC4yJq5MGZruz6ykuK5G2bOKZBw6nRfp1urdeZ3sso1qR8c
ypMySCTEbvhDtIm9j1wfPIZXLbOtLiemxQnxl0w00JA43IPZN3auRSofnTY502QZzWcAoNWjixrz
HDPEY5eDd/xrRGdJ1zLr/LsSSgKbwEimT2WNzWOlFUHftMiKHY089b4lzsd8WIPvMkLHhYqAr4R/
dUw+WZ1CsPPqln0f9DwkX177mIdHNfjpubRUv/Z5oTM7JyPf2szk95nLqq9E1dmqIO/2dagnbg9S
rhrQJ8eJ5cI+wbWwmszcwy1WxMk21HNwgccx7xxKh3bSGrwPdHZrL8aEiKFvZMOK9lq+te1sAg0r
47Rf1VV3TPPuPQiHi/bMr+USvyVhYH32o+HdBw2wOK9+7nByRwCD++5RRO1M80OS6J+pxBeG0f21
6EsmS0h9G+A2FpuKVu19s+lWM1S5vTm4gDym3HylFQ8CSDhzFDft2HIkjf0GC1D9UHthgfIOb9vY
0G/YP3NH189uPaCWZiYVq5bn3JlZXNMrz2u+5WUlLin31pURRu5F2pF4GFTSE02iUKHcY5s1nhwe
1TeK4NQXQLIQia9UyID0MunYvTfc2T60ScZYZJSXwqfQzGxIAXek56AnpXs3GRpOEcGgPXXGpnB+
AlHOUxLJ1HuRH8vLtWKxs6mBmZG2QHRW2bkX49Uxh29+9lHpR1iWa2H3oPxKkX6lTnTNsoLgcVub
D54TNu98vnh4uXN/r7QH8i4u62/mSKHKKsm5ipOMRumlFnp4106nXtwikO8kLpw3N3WJj1GPdOwM
Mz3xJIjZSIMooCbewt6YFxQtgrWj+vDYL+U7gZeQNp+G+CFJa/dxNsP5g5ISvYLTVxzZEsMBSSFl
eGXm5Affbx3N89Sbvg0ceWsoxJYkXkMpITaR4phT1LK1KYWmahKGj8Cmt3cMKvHm3LNxwVfpwa4c
bnMxk+yck0wbE2s6MEPCI7ArgEkr+LfhzcmJEtvNknLNB3ubCSt+ITea7EfRO+s2GJqDb7fBgaBI
jAc1oZAlWQLF/A54OSLK2kbQat/YXztLazCs5jIpHqOSQ5R0nKF34/LA9d242VtW9pJT5HPKbBI4
WYjOjQ1b7wYwf9WG3Npz0JbdVg81QDTODCKhc15vnQT/zRrvsXLXAKn5BmalyYGtsfxhc+Sbxa9S
rfug4CfGngKRGRLR61xCaTBs7f3AmiMPccYJAcYaX2hPtbMxJMWhFHju+hLLHJ7OFGdqxWmmVKMI
xDoUamXhWVhheClZ0xHh/+6gTqSZeYwqfiIOz7CfsGBlk9xS6PWNjkQbKV2ZW9YM8wmZi31cGzxy
OV2LALBJJgo4ea4RFpc4E7RPqtEjGmbobTI59A0KMmCr1s9yqkIdj7cgtI6qrayfehghZYiu/Iqx
Ga8wVSZHX84G9MwQ1owMqRssyzSDjlpl73D/yDrQEBc+2sYYXEoG7Rt3lf5sJ85wNPEd4W4Cv/ya
GvaIXyGp3wtXgmup8+qcGgto0avTQ61M/0B7Z763x7a5K2XZHTo8nPXEKDnRy7USdqB3QPCsPd8w
+dJzXbuxJYmJI3vtNikQAOLAXFlmRMRy4f8J5zR1h9nn/RzK4L1rhjWET/9RlGPAisRLXymZto8N
FeisBTufXZLhHEOV3jB+quG/R+L9n7S6p1SCNfa/Fm9Pn7CJ/vJ/Pov6//7l/NlRqtX+Sb/968//
Tb91//B8BFrmAMu2HSTSv+/vPfmH50pw2r9F1GW1/w/91v5j+Rnb5DlBysFaVNW/7e+l+ENQEGGh
+xLvI+Bg/Tv67e8YxX8SMmiStREwHNtedN3/lGwoBd0BkKpJNuB4XhkGcs0qNuH1crce2eNnbrUN
SFLiEjVUrHHA29nWNJrmPE9jeKyiqNnNMZ1fVKHGG3OevA3RyOmQywo4aB9GxbqmP7za4XkeNwxU
GZaoxTBY9fOxEExNeRfPb9MyFXhc5rYdjqNDVbTNvUU3+1vUhijHpByJXjBXKJCQ5yAKgmOpFQ/r
Zf6gerg9ITvA+beC5NNf5hQvofNqAwGD8aVbJhl/mWmyZboZ5xHa7O+RRy3TT/V7EPJ8y7+DTYKJ
P14mpej30ISEJZ77ZZLq5yaZz00zJucZfBno5snYhZCc9zNjmE1YdY0zgtHMKHtG1UxkrLZEbUNs
YIoDgjFu9DLZgQ4Es9iV+t3IxnTLPVserGUWzLx4BqURwEjroi6Ua6o0l+lxYNOOQ7dwLmVrD6tY
LF1ThgrPDhbD7/bi/u+72tj4rOnW6e9ZdZlaq7TM3tAD6rcoCYaDuUy3HqMzqAInLk/JMgWDhIRA
WPdJ+2OQQ3iS1LCLPeNiZmIKwvuK34+GSkFg99kwCm+6aJvd2p51HDhlS2NpnjSHfpIb7dk1o/rT
qJPM4SQj82wUfb/F4ICNXqf8K0kd19F6kBCMOqS8Q4mUsYUQY2009rMNxiOQ264gVBYlg3hEsyy+
cM35RJ9biRM+sTnufUKZ0QsiGtmaYhQQdbRL9wfR0oKOXTvzo/vC9eQxKJr45ghGMKtuw5g/N9gV
3ra2mtfNEM+3MMJJ0qGzbW3+SXFr+RU/h3QaEOOM3tyUc0MK3qOJl7lDVTsI89R2chtuj7FtzLsi
tsKvuXb5ncDFOTkzJnSjtcVHJd6GhI4fPbcLPwNz2Sk7GPIYuiyB/pU46SYO5oCBtaENI0z6BYZR
tQ+Oj5aVIPSsdFBbyW7QdboWQiePiZ1HX9LMxEMGwsDbOLzucS0ZQIMV2YH87Lptw36wK/1fFVWN
8CMmJw9fYB8jF0YZtc27nr0HMztRorvGdcFITnyK2wM3U8bnTDSvArTOzi4T6+xKvh9xR+ZlqCn1
sAtbYFN0QGdf+s5ngQDdhjGhT4EsBolPArJi+YRyix3vO8VMYLuDGPD9mhpmdemCbJCbzifzDddT
P4F/DvQa5C+eRlXQcb2yrRK2Zc+eXHQ5N2FopWw9bBGRtxaWM30PBzI063qw+nRTgUZ8ahFwXulY
CbKNCbrO2qJ7zhcIqw1G7lzdUy+kn5MoydW+H5cEIu9YsC+IdyUrsxEWYrhIBOD2amhY62c+wlPk
uu7EZXPm7m7IjmdspiGwHRJ6seetx4X3nkqJ9m6QbrF4sUnO55UffYDp6R5HossYBDExAlaVRvBD
1yhbfdj036LIQaWoPXPWL4FK8SyAsEJWm7Val8htZVYwZZZVMK3KsHHMY9dJ/8uswPWvqdhjCVy3
8kUXFIw3KuHAnSywsv2gE+OOpa3KdnYYpjhcqrq39jlo5Cvql/80sxe/G1j7Ek6pfdym1QipzhqY
rkGTDtZLIVv1MRWRosPZnB38oV2FxjIq76GYJKzMVrubXGp1N7aGfXWb2EOeS63wFEVgRLUZ0dYp
kmQXxVoee1wr0crBkL/zjDR/dLyu2CZJyF9S13H7C4Ehia+CurpP+GgWi5VMkzQws8pZp3Ka7mI4
k8TlQujdpm/fab8Y3wW4oB06+kCdXOHswUNWy+ngxzVTc5itLcsu2RHJ+qqp5CGdRGr6lxyr8oqk
PG2zjtpHst3U5TaD3/0ItV+tLF2K3Qir7qT9/8fdmfXKbWxZ+q806p0Gg2RweKgCOufMk5lnHqQX
4kziPARn8tf3R9m3SjrSleALVKG7DcOwIR9RTDIjduy91rem9j2jK7QpRN3dVgEL2MKxSAA3aQsd
Alp+z0bEaIVq1QguA/gP9DPTKtooCRcJKS5q45Y4UGy/TnsBe01cdBnjCE/TW4zxcbQdrQJAj8bP
7OHdJ8dC+cNVDKoNzh+nnNp2FZ9mo+79Pq+WGQvRMshBmOFpqW96WTGlcX3nDmh4h5Orp1eQ4Slz
OdReuJp9Zm6IGr7TLLYRzAALJ7ado8eK/PI/O73/zsj6f4dzlXQK/Ze13VWbx898Tu9fx/z7t3//
t79+5D/LuTkExdSZhLvCxu/zTTlHS5VEPA59lFS6x8joH+N44w8phOPM2SUCBSdW1n+oMb0/pGWI
ecAvHVYa3fg71Zznfq/GnAtJaUvCd9AKSP62PiTCBAEMoig38m3bdvWuwmGCGwAbRkD0+pVJigFc
DBQgqWYVaIJJlZJZHuyrgfaNp+di2UoJDw2d4ptX0etGjKJtHKFbTDfj4UJL8hCzDXLySkr/YGWs
2iRpPdutdYWhFC06TiN7yC40FNGrnlykBUHb7aLyImwLdbXspugB1OKbb7XL2QNzSOpSbUGgiInY
i2TYqLJ1lqPBlohkS9ynMmIHxauUHkxMPsjOx+mSZMzsFfYYFEryzV4Av4c7rtdflt6ogQfQAhBd
NlJ5Q+84e9N9X1pjSxfd85PP+G7SVTBxVUjDMK8S+hNvnW52nN6L4NHK6n6v5XNol03ZqvLsmsqm
eCa4pTnEYsw4SrrDZcvAlAJPIj+s64IEEVAk7VWYDrQGEju/KIK+vRnxFQxLO2dkwUzHuB9hdwTV
MNxGkMjOdWgh5va7YkuBdYVPuLtvPD14V2lUPUV2b13jSMCOobveVeQqUP4ViDxY0tFtF2egq4zx
IXY6dRUyub5FcCf3LZ/1RZP50ZHBVP7Q+4NOZAkq96EGbsqrsayUip/BUUTnMJzH2HTVBCKs3ulu
LS9GVFuG7z5S2uWEmWtZt7Z6sqPRpwEwlq/2ROUTj+5ER3AgAa/cJaFEbUiVEJVCXMNY1teRSwRI
zAjxybKH8igAeV2YOCpYMaf0zUp02hFY81BSxqE8j7mpncHuuzViRU++ljh0tuXcyKmHEG51WPUH
BgH+uU+B3RGImi0b4Yo95ZZxIo/93a8uhPHEpFBf68LzbmsNG1Qq63o1+blDRRq35XoKRhoqGUBI
RBCC03VgFwkmraneemBZ7w28G5cAtaplYBXqUdQTmkPMZ8wkkAuOBp5EPBsQBp0O9IvgAVGXG/Qo
e+hsi7Ao650e+kBicpAKqWZ/aemzM4twmrWiANnYDeUYMfPDvuFodiYt6j6wUCV4iSTpA6nFph4r
586Dd7JhAJQ+2yGUObuOzIgOugYSOgnEOq7o1SqsZ5spRyw5jC1Mu1FXK5sB2dqaYHMGdLNOGejB
naEgKaSxjn9lci7zodpmJh5Hx53Kk+/61koiGpSNvcDZUm6nYAZQI76LEcN18MN6suUIFt8KKwUf
Jwd3UbZ6ck3TMdrgGAXrVFMTiATKhMCdhdYtv3ANHckmpVC3CPS8uyagoL+x8/ITQsEXWOwMu+tj
nTuvMSykq8lP3F2pzeN9kfksPvPvyFDVXPaiT5fldNPX1o0r8OpmKUkTCirUbeAxJDR7kr39CO74
EGVvpizOxHEPkCbAkYvWRitHt5U5FHW/LpJpWyW2fkkjryFVJBcXGPqbQ1GjfG2b0nlvEBNs7MI2
T1UL6CsEurT2I8e7RZDFpzpYBouHN0BsAu1eyII+25TOtDtcMfgly+ExYKq0B9cTYmcGF2lQ1B8G
R4uWDqKmbQdLa0+xA4BM1LWNh41weuTs05UbTHITOByJsWk66GnHORuIpz0mMlxKTDOcvMEHJ55C
Muk7KKrG1toaLYrGhWWbL2WM/Jz/uxiPTaWLZaY3w4HCyn/EODQtO7SVR7SHjK/VkB/ytHfRGXr5
Sy/z5qIPIZ4gL9Vv+JKjSohCgEdpr+yIzJDevMeoNrcL585h8rWJ6FuhewY7xtwsjJgzQ4ena+/b
wRvZkfdmr9S6HKOtlpI/wQexS63CWbFhyKcuJwuw7s9jxJ0zhQi7KF9WXzudlG/xUzW3PzPCzJYE
ZSBvKGJ35VcpzmI0EVAaqxCb2NxBdRr08/XcVW1yqV/VTrpO9JYzS8Cpk1nvgmHMsY0lsxiThnVi
WhfxxGQKn8RtPnXDhfzasCX0o7kNNSYbWdu/Ja6ZELYNrcH3O3isEbZ+MPhJrBG57AIgimrd2jRF
P205KpdbU7KCy7ljPPjISdts6iAINddhN1sC8Qgv8NPjnEzK8amMWTYWgZ/FctfZPiKMuT2N5X9F
c77a0vbmHDs3sCPAnDcEoXcX/O7L1O3wG2F7SFj10+gO6/PZyIJ1MTfCszTI1nWj6QuOetoynBvm
hJLEh6FIrD2VoFr63PmjnFvstRn3q0i52BdlBMfSL29BalbbUcH6XIqvDfps7tUPc9dezf17h2nq
RcGE7z3zLI2p3jBvgxxl0rnjX0vbgz5Zezc1atRFNrRrmylBy7TAj7NZcDGRzBicCib1bLOMFhjF
MWXwVFTQEIhZVAehH2gjBSif6qM5jMtsHk0wkuHsF5tbEty3FWhKzEixCX+T1s1KAEKuZlL34JZH
VJIBnqz4XdSjJzd2DpeMXpJR3ZpBr46l++4MZv8lAk8A9oBTeO9L40J+naZ0XycrRdE3zxPb0Hs8
4fsv5zmM+DqSGe1Bsb2BbL7L5uFN8nWO440JDYWe4I5rDnHNaixldYK7B5uuySCFRsaoP7D0zOps
lDy1ypmDGmO/1echEqZVMAYzP3YUoX2rJeGwzzhOZ1ubY0+4MsP6Dhojm7RyL11N4sDmcPIAZ5OQ
k4ISJdDL97Qchrsyc1KURI69IQqL3ds0M+/atYDvON1VkWPRBGh4pquzsVtw2I3ZPommuq+mDCRD
npjXQnrFJp8na2x7tLS/jtvGefIWzzO4grIikMlrHFpbsyBBqo4umsjZ9Q3Wyr63OK5PVkZjL5l7
fAH+x7SO10WMJVroCBZke0VY+k2ih69saA991b3V0tqqoZdn4NCY5IUFtzEueXfHSbDvUoX54Vrm
trOKYW+dMNfOeKIMauhoqbNPvkoKfCBc9YNTz2Dd9gzlbVo4paJdqeEOWcVSN+9Yft3j+PUsxLjP
ghfs5bjdqTqt8KwXSXShzaMvDrnmTiGavKaKG2+LOJ02VtfLK0FmmsziN6Zv7DeD1V60POilStuT
Hc8GvxCtdS2R2MvaoG9Tmt7Bxxy/wnwx7JC+68ui0p7j0S53o6Lt3rvMFYYZQ4o9qsJtjCm6mEJ5
rHtfXFF+q4PrdMaO9lTAPBoKsjYAvSUj9gECi7ti1BnSiRi1foEb2r2pCAq79HwhtkR5PLspEg2J
N5nsWKDGYOP3SotGAMXNk7KrZ9UVchUZDYLWTIGwTmKQVkJ7lFHmPuVZr60jsKX3uUXwoE3YAI8j
Qq/AR/c+MFdhViTsa8yjAU6UHOEnVt76YDNP2DVKEf7R2Tuzb2w+1Cw4+gG4EcdlkwqKdAUro30s
w0YdJS2iTwz7xSqRCvJ4ZSuNhceETtsnNfkequLdQXQfjpm/7AMY4Tb5CctJWnJbdq1/DzFBXeuB
ASo7VP6NWZXIQCLgWdRg/U1hpPljFcCJNDM4LpqU4w1hUjoIhSZ9KzLhbJEI5F+8svS3Qw9QFvhh
uYZPYx3pimNhmbQ8e6YjFB7hssYAXXvXuCiIa7gNAqo8qGcqeqgZpbDUQkJhOEhSQ6rr28DM9LNw
SEFqmaMvwBbUe3/WiOlkmXzOUS0tfJKeV73WZ29MBb2z5pbyYRRCW4B5Bctptoyqa1QJiYrT26If
jEPvwmpdxIKkyX6EGFhyEljzjYEWWc+bax5e17G1wU0RUrDV9QMKAGun1UN/dkxcM3av8rNVN/VF
pktnPfn+e4/G8msfxiamaKR0G+DJJJPtIhOpTLjAmXnT00hdD41QF0Ed29SfttwRXCo/c2RV9C0D
771sfGy+HAD3IMKKSzuIojNtzwiJc0NBDof6UJiezq5heZshV65gCHeVaH2+bgMqczfyxCHShIQS
hwnamKrLTA8N5pyyxk3bZAckn6BwS8PbNzgMj7Kvki/cqFr74Hsv6JDTjCFsEchQOn4hv+y1ycAn
QuAIlmXvkupeDQxUPRGhI6OZk6W5f0HS3rkjwUUp4Z2MckxWtis7dJAyeoy0eFz1U/qpgDCwjDDt
n2YbVIa9ZZPr2bgsjLq/mA/5EJrzd9UzFXYzCOeNN8IiClHcYNJ/CENDA+qEpG4V8p1bpZ0NU00R
W9a2lThalGAQWYz8HlY/8S6F3j0EuLwXmtJvY6B8tPA2bu9vRaKSAwLsa7S7KyfoWVxGSnJdx6kn
RgRuk9oAMRwW5ggCxqpfeD2HRTwQrtYW2MDkWNUr1SiHM7dtbatJkLqV6PBrpMmLmqLDYnZuX5Ll
/GkK9TPEJbVOdYMINuVG8C00jfmzZqw55/k7l/ydVYKu6LoriU5Ab6h2Xe1B+cYBt2OniA+iK/H4
EZJ12U6jta0nRy1zGZw6xySrimo0YJLfin6RGiztYRIbBkk6Pvq1yTMeaW4vB8tdWkRTLroU4sCy
KLUEsZrchcUxcV0I6EHXHzOWQnr/2tDd1jLOPxG6yZfHpAWPXp0gBdIUHej8BLpAsMeic51VQrvB
jpg1SAGsDjT9LBNE3Sm7MzmO+TluYoGUJ6/OpZZyzEVKu2Tki0J7Yq4fLIXmPZFk5D/gVrXWquPc
sgAGxPmUNAy4lFUitogXmq1TBvZNlQ/JYWzsdk8unrwxB8vatp1RvdpV7OmrWZT3qSi85nXIsolu
YcmXsWPx5KPxLnwlij0uPhebGPnTHcgltDp1s+I3sNBd6P1Dx3j9tlG9RaqJgVhU5MW0gHV7afJM
r5ly8IeZ3OYhMPr3Mo0N5ggTUi+9E5dMaaJDO/jeErxaR99AKjKmck1cstuKdWbNCZl+mJGZqB21
mOlcklpgRCgsFp7AmJamgrwGI5L0eKaYr61ees4tdCZ45pnRU3AX2Qk+2tqoJvxngWTF6oIIwEqX
HLzKhBHdFHeDnTxXs3x1jMBP9dFbklgxuuYKyTYGKsaGisn78Fhz+HH5DjNEHU+tN35mOKcdohjg
/39LS/P/pWm1LnTMQQTy/vOB9V1FRlD1/G1XE7j7Xz/2Z2PTM766yamsXXqY1tdB8V8+c/GHkDod
RZtBh3CES1PxHz5z6w8JZA97Oj/iMszml/7R2TSwoKO9Y5uYT/54mP5OZxNN/feCe5dIMttiF7Fs
+qc0cedf/2ZeTZgHSWYWKj0YS8ycksYgksjdZWS8AOQbnlzbY4Q0hAAl64RRZdG8D4bxGM8QMifV
b3yFclCq/q2hsl4kTdauG4LcVprGpjyAl7lNSr2+cLqAKa475qsJ1/hiUvG1zdq06g14lTlpNosg
KOmTJcaijsis43v/VHilouQebwpLf89KDhNjnkBxkPWS6DxrMSUalaV5RpJpEL+gqc9hwflHQq/a
NeNINIucw6yKoPsc1elOm4pjlc4hag1UoEVmB1eBhmcjMqS21tVIJ8GMcw46jnnBMG46lFppH8Mc
WDrzJotzkp6OD8ja76B8P/dh9YTUHxBEB7D0BLFIrlGP+iT70PAKMZ5yzLbaG6yyW+wB1hE7/bA3
EklGgj8WdL48bWYZRZxsnXYc+kUsRftFUNTUY2AjYDSda2aMOlSXcB2qOtmONcD7XFP5yYkZxFB6
4/FUgbazSSE5hLUBsQLnF8Jvz9knFSBmHXX+C4Kiz9XghdRzk2Jfxx+N4Id/IxDtpbU97eTbnb73
evSkEUI15sfSOk1J1W7wuL/Houm38HOdywpq1mYe8S/amKh5oRfYJBwHWVaYI6H0VHVQHDpv3Hp6
oziEu5MMimDGNnkyi/HJcsvZn86Rt/ZI9shqHfRo0q7LwgpXhB6QL9OlX6LcTXZO4X32Grhpdsf/
PjXpGG56QLhr5kEHkCS8AAiRduTMhReRk95Ftn0HByU+uDoC8ywYojtcDPWK5T1BAJEEJ5Sq6U1P
/BCAOZJspsQzEcGGJIqX1r1DYN7agXZ8Arb8yPvqvQ96Tr4lhex5MgrK+SbM2MrrO1/z78KRtlgx
AMGb6od4spIVhg5vW+cm0ema9SkFa7yLm5owqpKpWcMkzY7NeoPbvXnQAziu0nZvutG7m4b4ilYt
7yzf92UXEolad5kJoarTve1Af9k/xaahaDNOjbVHcDx3IwmAuZq7wGtBCiEiriS99Ig2XBfkge1h
6JQ03trqMsBFf/DpiO4YtdE8CkOWM6/eoo89tXoMOshNqVbBUMY3VMDu1ig5pWmyfhBBPdxiGAwO
PalAO9JVc8pR+17osbFNoi57SGMgVzyqbt3Lke5sEjfo1lvN/0Q3vVv7TMCPTOKDwzT2uI/9zrGQ
d8vKgFyBlqKs8hWkTZxUEKvPdmYN1wFJD7QMEMMMfYtPo7YPeDDNS70iS8n1URvaXh9d94KNdCzd
9lKPpwx1iE3ROpLB1Uy0diHm7lw9BnVZTuLaT5ph1WpstGM4gBfDYbBE6+8sO5ujL95dRA926UY7
iEJ5SquMdD0O2jY1udY+jrVn35Mi4eyUO/qPqe7Qr9cdknw7HWSk5YT72FFIWBwZ3XtRqRgJKxs3
o5wMcsGEduZ4hwzIS+NHhhWPOtT2TWGPuP+DfFfWw1XZdMZ7V4ruJgLsudKimo4Lpm1nQcoMPCGa
FxjPyxd0cYQdmnV26YAHP3ij3e84vKZENJVIQJ002RB0R7poWp61yr3wNcSPDiPsQMfvRUDUEn54
sXQ1dYHEiDk9KvF4hdrPR5saOhdWmsVX/eTD50QScBni30TK2R5bO+q2mdWox1xviR5HRHRu8FVy
sqz0VRuhv8hq4pPwk8f3Ha6FDQ7S6cYPp+sBs8PKcGnTFGMf7cu4vWYf0uZRitpIXQYvzCqmnUi1
OyS/+noycwzzZAFcFgmxc9DwmXrlbrvKjehIxEByo5ghXEtisBdZhGynEo6GEJARujm4/oq2B1wF
6FmgwiVS70YjA8CP3GyrV0l1HDQS5TV8HSSpIIuhnGYVjuS7EJwpPDsVS8vzqHLtVwLbRyz0SKEs
r86RT5fmGl0Rrik0XWtOzywvPukrRe4/6BZQ9K9/BnIszHUQ9ZhuGgpxt+PbnErDxhU/eadkjthd
Gp3E9Ud2bv+iBS2hLjGnyDujdL9Q+c8zD1ZfsXP7EK6C4V52pushAk/QOzPg7m+gprQbRkFwqLT4
hrNReXJ0O34oIcgwDpH92pvCB7wE6Gx7+O3sCWQRaN4nqP/TRnnlGxxEgmXq9K5TibOMh7Ff5al+
nkgoI68b0Wlpx/ckCBn7VtM8Zlo8aTcZ/Y3ZBcbCzVh6Gi9/y43ppXWKz51jkKukTSB7U8MJ18gd
0LoS5nkYYHdGIbWoi6YBVKBxTd/DRPfaueT3dcbKRfQ2x0fjsogdc0d4RXUXmHAioCrMfZUm25lD
8axrrEIzDcE3fOYQ8mXMjV1vybesJcfXbwTBHaYEk0wB9xfc+QpyLQvLn7Di/+QfffjP/7grMv7+
JTHp/0euki5sm0Lzn5e7/7tq83/urqfw/fM3+Kvwdf4Qjg4HSZfgtcQ8nP+r7rX+wOJpCc8Ugpk6
rOn/qnvdPwxP2K7rzSwlB0b0f9W99h8gmUzpOvwT/hIj+L/hr7e+Tuz/fPiz9mCWjnoeQ30o2CQ3
SEd8qHvb3I47MxzafSSlOMm0aJ7RVXqbZnC2LJnuvpi6qibF0/eO7B6YazS7Hw52EwCSoW3cWOsK
liLJ7ObUPMG4x3lgT32y1Sr9JoW9FicUa5ZhLUHWWkt/ShBytt7caulrkywu0R1pjzZMNhMcboTz
qI2a/GrHpMJ6NWvt09TRFJFVnV+qwY4PIxa/RW74V9Q/4ugkmViCC2pvweThJu10GMI27k4n0iES
pyUpeJswUpIJZIS5dYq6Y9gA1k4S0W2IOHZ2ntndMNINKM5EZ1E9yOAudRLyGi1t7srl2VUH/jfl
PFATQ6gK89qJJpaCHJ4GkUjFyZoCJjrBHGnizAQTDIwmB3XFEAez10PUW4RP9lvkPuKWYmEy1kCp
yEokqJOsQl8ucrKvDiV8e/KaUtlcGV5XP0Ddz+9BALQThkHH/0TiSXkIkDWs2Lajc+2Kge6vT6mR
59GWzxTNoGcY3Z6TBTnDAOhWUjoXcV6eajsRRNvMZ3QLlCOwgtxyF8z0aQKFZzwd5RXjzeohYLyz
T1vdh6SiYAE67csIBwcc/0y8hlGNxtCo5vBdjHC7JsqOqAAhYuOl3PidF75Q6zRbc+ryvWWktEWR
qyKEIBaoYvy58gSeg5TQlxQ3qSn08BqF6asxzBhouyjxlAnrXM188inT3BXnMRgohXRp3uPPV5N2
TiJMdQyNSnVP13laJp7tLjrqWQUZtQs5JbX+0plktxkd1XzqDBHdaZwIHlSc5Ttfn/RwSeKouzSG
Pr6e6gaFYGZR/Dmuv7QcKmumu3PbO3SunFDE97leJx5CARRpiER96xCBlKdGamz/OAXEnhAYD6zc
oVhgPBibxzIrbkkXLDddCjDBIj41W+Wah+M1UVR/C/KIKVaUpmCRmW6mfwkjvZjWKiBIfmVZmnWT
03dNt7BpgydlpUa7dV1/fKVqaK7KOPUBnGc5O1JcIrU36UI9h3E97OEjMYYh9iH6hIAGbY5PGMmy
L3Qdt7ANASszbEYWmDLN3KK+duPcoNclev+usY3xSfSBi0N2Mgj9NPSCYtB1SBIyJ+bbC1LTMgl6
ngwXA7n0qR8mDdlFSgt8sqLpbEZZK24NrF0kSFujCjaWV5reY9eQRTwqQvLWqafjI5jywJhjqoWG
Lz0NGgRsqq4l/MT5c0nWajJrbxOngM7ukG/rKc2+ClMWD+XJqE0OMaSu8GGF+7YJKcZxmK35bdCA
4FUjxggC4qUYhhw5hhPSpkJtTaOTaSMOH0DYK+GTuGq1+nDTRPoXzNLjOk/wqPe1gQRSa8nELH2y
sZQwNn5LtgzZRdOZTBnKHTOSWOktJBUJB/AFsgXQ1wFKmpXptc5t5w37vtREuXQ4TUNVa7O1Ffu3
dewGHM27RwPp3hL1zrGyMGu5ZPWhFZnd8vt+CHIm23q2lbVnLIc8jtaspvkpMMz8YPPa3GRmqe1t
6iBUjcQopUq5lKTwfz0WBUbsxzCAZmXD+gXm4Z6AutQnRnfkwXaZOjLNc3iqVvhmdXW6da08e4wa
SWygSU+UlmK8DGCgLjQvZFgD4O0ycUsHWlNb3BDFiAQiH0BsJnJaTwjJYTSFoICCdLhNGsBoY5ME
+7HFUK4cpzqUNrOlyCtwdA8mOtwifilEbN4qLMsb0tu6pRMYqCL81FpbOSRjxnZi0dFLjETTnlRq
c4bxQ12t41G2d2lYXnUlQNlBn2jcSoHOiJjGSz9MiVmbRrCvMjJXzNdYGIxtp9DZjN2NpQtat452
m+fle9syMOjB4ElfwIVvmoa2bO2QFc63LHCplEN+ZcE8N39ixy73iEnvrI73f8yoNDP/LRXhVmCH
Ac0/6e84xXjTi9mT5rQMdujL6zOUpkqGLw7yhzYjBwVaP0++xLOjZcncTSYOcUrhCwS+rHA5pRo+
A0DTZJjXR1Do2OnqbMbakTvVOw4j8VFOTxp/7k0c+9M6TC21NRm5nzgIzPIKrb9NZHFrN5C4UpkR
YKCnHYZ0kCwu0pJ1Yg75dVVH9Vo4kAtLO5vOU0NM9WrMBnrhAqdU0mldu7JjIJBLax7BjvCl2BZ8
9F+4jsmNM/3+jCS6XJNAS4ZRKOVro6ovpTLNld6iNB1s39yEAMFgoYEch1ybXUlOZwtO3sZhgKnw
UpQ5IbESXipYFJljdCLzjNh0d8ebMFMZNb1e+4iKvpBFzI4yR2xd4fmIGF5O095wsASWTfNZ5Qrt
CgXYhR9r08PQq5OcAb6wbk8pkG4Vl+0iz3ucVYN6/KbG+6sg/l+khV4VUd7U//5vFGUfe4S0H0yd
FiHeGCGo1b/vEWpwrvJ+LJw941Na1HkTeIcoR56vWpRboFUJEY2aLVkz9MZ7YoCAGmbPqPZwZjSy
RbEQcMqO2nQAf02oxjJNIREtRYVze+m5pRmtGW/1c0htMr7Kub5w9c69jJEV4zhoCnPnDxke51rh
azUdHsj86tvPtOUZHSeeu9d84x5leLsvqS4w2LJsJ8B84T97BQfDiPkhVj+Cu9whpEmuWnmy0YMs
iaZBPRMOTbh2pyG7jQsgZTHOmFczi+1bNySwKwx7VI4limk6MSyo8/K9DKWpvaTMU831EPsAcMLc
fvHKxjwbIPbPI07CTzhvOFfx4hn5ovRCY7q1aaJ+kkZaPktn0jnejg1degBtfEiySOW5mYY+3PaW
Hdj8iCqfKr+08zctxEq4DmUbfEF+UKirEXlY3NXNS+iZ/XRddhxXL10O3PZVoieOuU6nrKfHVFTV
ArMzsL6xI0MbYMYDQ1HJFjUaVbAhH5Kty+Q1Us82Wa/Wyqo1+agaI73yPD8/TbaZPrkEw7IizHsh
rkDx4uQD6GLDDdUjK4+2GZrGvCUtS3utQsLxktYN7h0dgvIiVEH01EQ0xhDhWScP5H1ACpP+6DJh
RvAUDteqsBnMa67lgU3RkwsLnjUyhcI8TiQ6XfZFhXvSrZobBwkNo/HBPLVpYOCGkOkG08aTYRb6
NaCTA4pxCpy5XqCqGV+J3aOI6IaGpoymJUa47o0KvPPXiiP4Wn040tD55s01iWEp582BxnoF8qK6
QU4mHvWhi99TWVIyZkIeAs8g2zLQ9V0wdVRMHYPXZGydfQ+oZVj++lv3AYTj6iiCZ9CYK4nJmRlg
33/nQjINSSUd+72ArBEv2HrjnUkowMWvL8Mp7BubGseg+TIWomZPgHs2vfnXv2n/e4UqRRvr/T4l
uetgTx2ZoHWFT31a/AsXclz+otr3EGZ/fyHMIzEKKNntQ9Dk0bLMAI0telsWj5kjQXj8+mpMaT7c
FocgSzJAwbPApGTWc39zW0pvu1SACNqHg0tFV1/6uErZ7hbZhAe9Tc6/vtyPnyKXszmUgsAU5g8P
izPuFLAUtHt7XpTJlz2Fbbonbfjh19f58aUAPMdhFe8ifCRXfvgQW1qLeVh07T6bgxnGOdN8PP36
Ej+7lfkiumM6MIg/rvVZWrektPXt3lRVij50PhNHMmEQDLr89dfXmr2Q353B0ebTGcCar5suYxVA
e98+JYONDrqL0+4NOtvDUtK52xSdlpxItSZ/rbIqd//rK/5wd3QjpG5LrujZBrGn319xQg0qpKrs
fa6YhdRO8ohDnydG3sRv3vcfHtV8JYNHNVtNDQZs318JnEgKLySzaXlaaJfCDc3if+USeFUN2/uK
JPzQwiCwPWmVF9h7OssVIfJIFOPaPfz6E/vpfYDsMykBLOnaH+4j8eu6prsAmUMUVO+RYR2CxGx+
83392VUIBANLAfQLKcqHN0GFk0W/xCEdpGH4TqpEs7bmo+nfvxdmfvDhWRMcvMPfP5PejIVWYjai
SOjwUejB6zifhH99kZ+9YoxsaWMx68UrMhdT3yw9gGWn0HVIF8KBlQFa7JsTtXBzyufj99++lGO4
jIhpURHk43x4AbA1AN7XcrFH5QaVTRhoAu0aVqLW/OZKP3k+DqwYx/aIOWX4bH5/U6isilqowNhb
KYhX9882UGT6v3ulf/LhcR3L0CUSZGw/H+7IJ/A7HJnd7FXh3E0tnjSTw/WGY6T+m43vhx3CYYVz
4Xy6RNA5DOa/vyOMdAKcTDbt7aLOyut+ahx3Ibq02TS9YXUYNhMduxhUpt+tDLQ3v1/15iuzsNo6
DXrW8Q9vIfEn0CKyQt8Ly63XyLrgSYzebTuRKBlL0oIydad0ka1//bL87IYtg2A/KileP/PDe0kt
xCquWn1PD4zBhBmTYzEgp0WG2gR3MekJ1poEOO3x15ed7+a7NZ679fCY8FXAcM/k4vvPeaBKdHEo
DHtt9JCVJdmADtKmA7Vo6SEeAVfRDS07WCCEtQHQUSF6oF//EX525zR7AQEIgz3tYzFglCBL3cQe
qGxsNK55i6jb6+xHSt1PDZDm13Luu/76mj95kWkxU+3Q+oZ64H14yD2x1RilQfGo3gu0xTQ3bwkA
gWFaZPHtr6/1wzbqoAPh0Rrs2A5/fXiVIf8VRBRD/rNN9KQR/hIoajYwsXAOe2kuf321n94Zqg9A
2RafqTV/2t+sbzWKmIwz3bgv4nqU20J2ZbHJzLDbdE38m5fnJ8uOy4RgHgRA1OVg9/21HJ+DPILA
YU9C1YkOzrIU/m+W65+8HN9dYr7db27HNoWPuDPh5YAQU6U6JlhwKl2x/Puf2rd38uFTc0n3gUcQ
DXuQJ1rLKcdyj1H0m6/4T1YW+r4WRQdRbhRxH77iY9q4bOQkHdOFzBbRaKPrVQwq6rkv33VoVQaT
b3kb++lvrvyTl+K7K394BeNIMws/5MqiNQ+dZu6i6jfP6SevAh02aZoSGDLv+YfnVFHQNZAfjX0y
Mt+ADGuuYhoIf7+kgjZHzCl9U4fZ0IfHZBpSKaxX5h4nSLLQdP966tgXfv0u/OxWvr3IhyXRM2Nl
xWMHMdTprM8jyMz9ZPr1bwq3n6wKeGa5CcHXB2zy/Kf45sUO+pyAq8w29p1baEs6yeMuGDTtompj
pEC89f/KXX1zvQ8PSNqIcfSK69UBghcAu0sn7MPffI1+3E0wxTKUECZHVRpSH56PxokYC4yy9s08
FDLm8VDydVIkszK/h12Y30aWSwM0H4bqPuwt6zfHox+fHUzuOZRlXpFM+fEERlNjTJRZWnsCsf1P
zTyLinxQYb/5MH9clSiDKYJ0Xndh/HAKKz00UbWH99TO/g97Z7ZbN5Ju6Vc56HsmOA8NnAaam3uS
tmbJln1DWLJFBsfgPDx9f5SdldK2UuosoIHTwAHqoqosiXPEH3+s9a1Lpes2+mh+cCd//2I5AstI
5ih2nPiuXr8eqWWjnRVcyBTVhH9X+SYqRzgA5lR/cKTfR6XXRzp6EaVU3A7kGslg1mesugJF1/vf
09uXggt84bjTXziaa/EWo9BwSvRRSnXG2u90zqZ9QlPo/cO8dR3ULxQQ6CQxlx/Vps1sqwsDw9r3
49jtClm2N1hyEvK4DRfzLbtyxbI/l9dd/EGt+sZLR9t1aUYZDlX+cS8oDVWzbWfF2M9WDVSjqhZU
aWQUj+9f4JuHoUKixPd4u0kwejViQAvK8ZFyGDpnK5YUW9xOH9zDNw+xDEcsvpnWj9+6qc6ruawj
c+/W53TJoYkCQvo3ruLFIY5etwSCmK2oAvBdORQXY9+VJ1YUXb9/kDfeBRQNKHppnHnqb+8CMBUj
FBXjkOVtsBB8ocX7b1yGbru0SXVWQ4Z2NJyiwtf6Fsbvfl42omt2pGOJ5+P9y3jjy2EtR2kOb4HG
lam/fuIquzIpkFFn70XWeeRdVGilZP/BM//oIEcjjds0bNGSy7FflFh5Iu5idSRyGpvr+xfz+zPR
Vd00EDK7AGa5Za8vxhkbYi/hSu/x83Zb4UUuSKMITI360IViQ/9JXccucZ/vH/b3oZrD0k5YRh8q
VOPoQTVqh6RsOWwfCkS5dlmtVEZTFgcEcWv6DRtpbvD+IX+/o7wSKLhYypHJ/tt4MNg5vhEprP1E
Bt3ZCI73Tn+WECxigvcP9XsVwaE8JDyAOVhCHY+tlTNEokoTa29KnBcKWQr4dGyIphYvpR32m/cP
9/v4oPMmWhrSTnqP5nF/LhomwOdtbO2zPEaxnaKZcBFP/BsHoWuGxB5oiXk8znU4bwg86sx9Xbak
OkjDwKrEPvwH897zJ/p66UvHhB2zZZDgeo6hIWwqS2zGBlOsBFbsx8BEz80oZfN0ytOtVMr+xMut
Cd8HQpFhkYwYi3gkIayARnLGhprVxQ/NIjLBJe/8G7eaypBimhY5c8vRe2sCDHcjJOp7zDCHRtEf
LDepPrgFb30bLx/n8na9qEFJsR4dNsH4JMOAlF/v+/OD/Edavf87Id7bir7/ghwdtnCZeBcu4d/L
8IJv+bfiP8g3/I9AdEfek1+//Auqg1eE9roKCdGyiZJ5kXGj/sF4h3h7efavoTq6+gf/Ql+RcVTX
aC9yLn96T9Q/DJvKm9KbXsqi3fsnGjxvmV1efB90k2kp0/DlP3SGrN+sJ1DHMT9r5lpLxFPn2OdO
jUPV9m6TUKa+miCemfBe9EjuRaRfydn+4tTRtvO+xmALoThEmBHnT2lnbxkMNxpuu+QwJ/VJO1gr
thZQ30IeGNRPlW5s0zbayNnaJnONb2BVxuEavfSpVgNpdTc23t2kKg5ZUu+wz+1T27iya+vcso0t
ITJXZqidE1mq2xEp7vFmkt7azaobV5E38xiuQ+StZlzS3VLxUz7M2c0UoeKARGaNDJbmcOZId99F
+UGT5nlhjp+kgTCwLS5ti2y6adpmue0n8DjIt7qdJ5ztwERuGzva1UNykYcm0rOYdNTGqndzOIBk
iLKrNnJ2hmySlbD6r23t3apufU9KANg1Fad5uLiX0zUaw0ciuPHQ5wcTPt+LN+/y59N6JQ5YZtXf
HuLS42OTTeOtWUb0F5/4lNd6E6t4w5HmBFFh+7mDOm6oLqxpunBqpSFVAmfH7KyVDosDT+b9E3ju
N706AZSiNKbZ1LEdk/XS0RhDoqRbolIL10oBGk2KA6uNDegBlDUTmAu01xdmmNrbhQ2SVPOnvhA4
YbFO7MHKwvjyf0xGW29mm1xu5NYCLhNW7bCc6U3Wu65KCQiDBblXcRXkeNxXppXlwRZBBDvdNV4m
d8jWgwFWY8wAspehtQs947Qa0W8B/yB6rNEfpyGcgIzPV50qtvj/tRXf3mdaNae4i87cpDtF4IHd
Fxrjz7XD/4Mx8m9H0v+yw+TSnvn7YfJsCeTu6t8HyOXXfmmUzT8wnoBqYguFBYm7xNH8EikzdBIO
64H9Mll/P/eb/jTnWX9QN2ANZNSiBUD5/NcAafzh0tenWqJPZXsGqV7/RKT83G76692mVc/+NfWs
tiz8ltbuUvK++LisqimkoqbersxSZdem6Jagj56YLVx1MsL1aGVF422KphEKcmaRBT6Pdzm9q5tC
E5/xjjorKTz3+7JyPdGN3PzS9OaVVsAkMgz3Ao4C6Yu4gXf6WKq4vZDfU6YQjqm7+Vmb0pdqKrlB
lBvtYM9cK0W62K35G2urJ4ZA7zPoe1gBfTb3CRRoAJ3gyiuIPA/tQHGENwcSO96tN5F1OYYtPuVh
kmd1YsK27YmE3oFpwUyDznanFHQrdl4DLhwJYXwvpPyBeqxwgqhlLxoqUfJV6MlDGgO9b+LsTJjm
eVLYKLXK7BuOmXwzMNYFIIiaoDCnp2HEwxxGTBJulfuof6zdSECJ36AOumb8rM48RIBT52X+kC/i
OgFWDGw3ZhC71lahKZogQeYH0MBuHIxOLIxdm8StblQWbQ5sDQdlr6920YY4XXS0Vp0k/tDm8jod
zRpNUhiujHhCruf1+ReUqBduo37NNQzmfhMWPTFmZYQi0oxuuqQW+JKd7KrPCHwhzoPUN2mG6pU1
OEBHsHZhwZwLDSRGimuUfYzZwMXoZuZiL0TP9pwuG9ICSVZtouCGySqVNVdVKft6IKZWDyUT2DIL
oiU61GSOCr4K6L3h4IfWcEAlOZxaanGqkw90inEyWSd6Pq5S3YuDHF7BSi8820fwdA2SofUTwtUP
dhFa26rScdH0ANm1knuWj0RcFIV+ggCo/aG5ZXFHKGa5BlGRqUAkq5zotlTryGbqS69b2bOYtg1B
pgRHqOxD+cumXbkypZakN2JqtOGUPYCcWLiBtGFr1NejZxN5Xyk5IUhR8Sle0ortEB5rQ4CxKOvk
dALwcNmZxQzcPYyKL5Nmkm9XOfPGKoeScKG5FjhAq+Sil537nfCybi2K5KrOSv2Er6UIIMQk2hlR
r+l5/hzg2NbPYY4tXTMSgnT7NCaQ86Jwc2Xr4Nx7dMNe2WpK1l6Gis5X4kTRI5jnnHlBVN3XyVL1
Ve/2+kVodeqV6EkKKjXtwcxC+BYjdM+mtHCv6nl9mfE6+QJNZ5aXwMIq7UQdUI47ndKfulHlBjZ9
k/UQQ/4j3k/UGiy/diIHzbqPI5hd3LnPWVSWAHxFyJXgI1DcGBiQ1G4x2VOnAJRG3oqsKJNkexjf
I1UbNoBEHisssBDSTW0LbOQE/kuAGvyQ6dppk4efw8gI3Crel/3wgKeHjGDvXGVjwWfFbW3Gufue
x6N2Tof0B2ZEnE+dJNnGUeuNS2bRrtTabxb9gJPY1SBGEMn3fUIzftLbbkOAO3tKaKJnP5HC9fM8
ddmzaB4Zii06a8b3nr1nUtaYpjF0ukGuCXFqJvgk4pxV/qRq50XlnSX1PBHI0elAe5QpoKFG1EUr
Q7SK+Ll6GKB4/jqUd3228njYqTmQZesSb5vZG5Bz7dkstRpDGUWZY0pSaUcdlmk4nmWAb/bAAUiX
1thecxvNPse1qF2lhIZdWsTRkIYn9srizIsGrME+qDxxYrM8hEgISfFHE2b9Wu80+ZT2EaIyWOAb
s5vLAKIhRrZc51+FFQWJkSbbahghuGbstH0ZLacnMG6c9M/O1LXS7+tcvQch0H5iewcWdCGS5KmZ
jSX4LWcAYDcuvhvIQBlWukWmPdQDysvMbiHxxdG6R+3JVlAGQKeqia/ryKjPMrB+PVv6K887AGBG
FDwM6V7LcapCHazAQe0kYbqKiMND0RUP0ezdSOVijAd7p3tbqffRqp7suF0B9mqvujzcV2P0xDgb
lC4I41691FuhBMXoXqkq0wp0Fh+kirpJLX1EjSEfjPkqb+GLU1oHmibvc0VPrhpV3aOsFsFQ43Tl
N8o7WaNQJnpEIrgE7GYrzaUL8lqP3H7fWy6T1ZKkDKzstsnsCNMBH3uaOozNmRHtKici58Dmw4Rr
SaRcXjarCXHzOq6BciPl3o4F0OnZKAeK2eiEIElgSwu60kwqJDaeUQYhyAjKNundC9T2xFYAC3Hs
fosBorjpu2STmtTwmuG0K7XwmEvb3rrMZuvamQaS4/QE5gh4OxnlOFRN43wsuc2Wc9NUM3xIZSBb
miR1v0VxOZFrtdHZMd815OaMNppVAt02LOq+Z07UkB6p3dDh+2rEA3mKs2lvzMa9VTDD/Bha5545
xUVbED09l1L/qKx8e1H9OP7Pfxnr/tff1pSvfur/IyoEu9BL4//vq87L7nv3GP+o6+ll4fnr135W
nS5RA4sDDtIyCrGfBrifVecSPUs96tCZel5ev7DGaeQdsMePQgrSrUfb5q+qU2Mxz4avRb3J8p+t
y38UXXC0xUa5Sa3J24NGheUUFuujmhPaq9rJrmLKsL6EBDA1LkjGCCP0KhvwrqfVksYCERB+wOOL
O/XGYnJZqv1V7tKHODr00VpSTzQnTdWmWnso2/wICQ4BYvNOpuHDUDHJvX+0522Tl4eDNInUjCYE
ikCTTupRdZ2EfWJDWZo2fUJCVlSF7cojAyAYXT3dTA1JO1ECNK8myibLOnftOb2zgg5gBb3d3YPF
xlIzR58ofS+n1jmzkhGXcGb5rRp+hqupc6ugL4kyOYUb1Hy08H7j9NFgoJGiW2TRBj5Ws+FHaxhy
KmrxtC13bLYkhIW1CoN6bzLhk3S4GiQsrRk7xKXXJeIGy92Fjt066JHEUrdW90CrolXiql8UszjE
BhjMMn2InJ5CKxf7tiJ6YRz4WT0fEh8H34yNgbjhMi5I6p6qfVTp6q1SqHCkQlbLxKIFUx9Rm15N
cIQTUqd6K742rWQXTcMDjCg/HWJs1Hkwhj2zkUivCFG4ltl0Y1bfpxpnN1lmX0cxzltnYkxvKXKh
HnrUKppM956LyJbgUSrIZoladLmYkTgds9aMrZ7p0a2dqleFAmUM9GN8bSDDPEC+n74lOS6FkgRg
cozbmiIX0pNZFarjE4ZXBxBQxAW02AHr2lABHEujDcFrY2AtpiaTfIiD66YzrvCkuRx6CGEzm2Un
bVO6X4FaO3DGRXnhWtQYnbeg3wrb/orD3ltbIEEfpAXOkhg49aTXTgc9Hs4HdSZdWaUa2jDdlxvL
1ueTouMQqj2vyLXUNqx95Hchku8iKu092GdKcL0aGPq1K6WRtV9O8UmYZl8guJ9UpncX9baOvqkC
1TLVO63hF2QSit3AEi/I8qY6Q6C1HrvyFt1tcfjgc2IAevX10sHDQGcjFLUc8FPHDWUvKrVKtpO2
7rIMP40g5q+AttbS/incSG4RHRu3QujjYY475WscWihvpVuxohJVeaBfeTfq/Wruw+J06Dr3x1gA
EzRSNds2ZBuvbK9Rr2OjTD83VdedOWOo/vek9hO3fjvJH//5P759z1m44PatxWP7cnYykOO/20q5
EcTd5m/8yq8JzYVJhK7/V5f5uVnyc0Jz3T+whds6fWYAR4to588mivsHvWWHOYvAnUUozTTzZ5fZ
+YN2Imwjg34ePWYmwX/QRNFez2dU1+bSkcFzAD9+Ef4uDcwXPZTQiNUC3ZC+M/uYkIJ6SFdRKc5M
wmROnBF/YFzNMkBuUa7JNBzvxJBGJ2RqeX4FTCbQvMWtrfcu+M4GmG0rnesi70Zck5JEbmeMP5iW
Xm9j/n6+x/Mv0r1WuJNGFkg27EAz5QD8gI2z1AaQqUof9LV65uWYld//gH/qn/+aEH8/9NH8K20z
l8Agp52IcMTMY5uQR1e5G2JPynXSKWUwe5j3Oo2s7FS32FyvyfuqPNbhjsc8IulOT3NhLXk6uV/S
IvGdOr6Aqs+gLbl7tjFeZEYYnYVtN5H5yRI1rQt115DKIknvqTNxlyaqBVevUhjgJBate4JiJ0Li
qqG6LOMcXBuMqZseIN4hbdBmof8R60zq+UnuqeWZ1XnirCbM6EvcDYBEFVkehJbpa/zz1aaWUH2K
x6mP1T2D1FahVbKEp0EiHzT1zhzKce/0xbDNjMz1wzES6Pa7x6T2EKyyXOzu2WlQt+hkkw3D25J7
XhEzE1vlttSTO8sOL7ppuMKOV++bIRgy5d5sCu+0pUF2MiXe52bWla3lydN6MtVgim39kMzRWZ7n
cBojRG3ulNS+1YmtMZDV3rvOtzYHRUjjvPChPJ6ApFR8vZ8uRvbVNrCN2jW+dWOlxAZWeqQp+HfB
SoaZOC8JkNmMtbqro/I2I8KXBEjg6zVrXVCxugIeMKlObA0jfmSo1YYqaAxYkhBTP+v9Fl60udYH
fK4g+tKAFTY9nASmNRLQdo8SRf06RDUhrBE+9CWqZIKDDaGn84wTvhpfKN1pOHkUSa4OgD0eb0c8
l1cY+dpgzE3ieHG3R+Ygobwrt1oxDmtRR55fezyTuCzjC6+LjHVvGNkBRC1lDjtCjWuHe7ew1W3L
QnRvmtKllc5yDRuZXCXCtlYe/qKgH4msgf1KnEm0Zqe1h66UI7OrjSCLRbYWLW/ziIdvg3e5JILX
g/ubdtMpFniVXmMrtmqfP5hOcdumLUmD+tLncknicW9V1cO3z/JMz7iXFkQSH+/nzjZwW9P6cFaF
oxsrQsThF3RE9gF9ABtg7Syepp+b4da2PhVFQ8fRmFw6WhK8a9YluBYVl6TqhIqmoopzXJoAAFm1
QlVPlYhcFBvBdoBimsAq2TqnUynTm8SANUGK/HYczJsFiB6k9Fog/sSqn3bJue2OOvwjqKmAyVpa
g+oYTIq+VYZ6i3dPWWM1vO50UPSQrWHSp/uKJb9wiT+ppvG2HcWphV+LXOjzvtIkNOI5GJx+PTaf
5qy6cCqtWTlqdx3H0r3Tq1RsNMdbAwz6lgodempUn5GHhPG2uG2Ueq2P3qaK80eSVtYtaQhB5tAK
qthDWtG4Pcc9i92YCC6RVFfwdE6UWrsYWYQnYaGD4McPSjzo5Gyi0C5ICDLK5oEdUIv7Xqg3YzOR
B53p10qjRptQDCrfdj8+Eic0+mpR27mvj4b3Lc4E/5vL2pPzQvRM5oG+o+Qw/LCS2YYuNo0XHFyr
sTKKXS1FAbhNp+nbNQs3IbWuXJA0ftan81mCvX+XKVFMu5O+UWqqdzlFzorRj76lOnS3tecyWLT4
CIxIUbcAfqC4Zw4E/qFw1IPmjMDXqq6+rsK8uwR+JXei1EEVkbK+y5IyZlUP3bfNavVgV+EF24Un
tW7ABrHT26lI2pM0RDhvp+anbprjdS2ddAUGB6O2zrJD0WV9rldEpKouWOzWzEiFZFeRrEjKea9p
xD5aaJ8J4BISxxElOyoIaq9srPscWKQTzox3IEywziW7YiCGWXfsmY1Jh3BQrXxywFmpxMJu2SzV
Vwps2F3jiS8GIQRr2uJAQwwSBOIQnyhQXYzXMdQwJcG1IpPiHBzt9Qfz2OtC9Hkac1k/m4tU2FCR
Xrye8Wk4D0nRkH/FF+yA/DJ1ZcE3gcpYksmV2oFYXWnpTTvLdpfSMT+Hkjb6cQ9rFy5adeoNLcV1
UxLSkdRXrFi8gMgMRr5IK4pznLskCmmqCJI+i3YibAv2T0b8avPEwFCoJ3WFwRuS6RMAbsVXWCSs
8jq/4jyUddRm396/XoqoF3X375d7JH9MzCxj1WZpO9Bt4TVZcKCWIKsG0M7n1fuHer1A/3Uoh6Y3
4lTUR/by7y9qKW1g6wStvIaX23lqHTKqJ4vOEw2CoLbk/fsHexZsHZUjrv3iaJSoL4+mCNC9Y5no
O1LZL+fOMj4bedztkyH6rgkAs5WdtpddnMUnbqvPu1ZZAs5SaZHnGrVnXtLtEp5k0PBq4rAeN0nT
tScA+smaGlmBCsEjTK1BDYiRsQJ9KotLFRs31JeasIBR468B0vYbQzmMy0RdLVM20voP1J1vPT9c
vvi3DI12i3PksNMUM9aUtNF2pVdelSK3dznu207E1gcH0pa/dHxDXx7pqBRO27GIVaSLuz5iM8wM
vR/a3PQ+xOJyVaT2g63DEx9BN/neUilIh62S95/p8siOzoCKX0OEi5CWR7t8ui9eoDQfbFVhHtnZ
lYUZyA6xlRp6SulmK5eiV3TatlWWfvDavnXhrw57VFPrLUmFajkYO8W0GAZq67uTaszMOHR8UavK
STGN5yEBLJfZUuU4Q5t+cOFvngIPma1kbXHseUeDUqZqYyOBM2Lizti2YUokn/uMDeAQktkzscm+
IIGEetOwvzLqV5v37/wbny4bDX8d/2iU6AavKQkGNHdt1n01GjGet0VonOSVzUesRB80A5aVwvFz
Rl2Esw49E2qho6sFmKDUbQk70jKa5KAN6eCLJmw/6IG98eVwP/86ytE1NYZKtKKFvzZvYRwPXCAo
ZnON61Z+8PjeOtJyKSqsMFarvw180usKQHrqIr4Z/MHVYDZ4e77bD67ozdfk5YGOxjzWH11LJ83k
6yRFRwztRYJcbOt1LmHZU2fcpFFrg99ZyuNqKZR1Cc7z/VfljSWzqSJw4BNVF3nzsdIdHMZQOSI0
dmRfy9081P2t1E1tL8Ro7KQx3pXSS4OojyBVkv66gktUrZwqU30nV76x758CdVWYHaguitM0yj/b
tQG+V+ifkpoN+/dPF9XZ8csG08bDlUEfgzO2jl4DhNJpmM81pxaho5ksQgljZDbljJvLVuYztovZ
E+3UXdfEaKMGIX0WocpGjCnl+4L+7EloDGroXZSp4TohWyGXrGkaNvroR1ZPUg7RHlUvJRzhN5rT
V76AfozCyAXPrYh2LeeS2kpiiO2zH7pQNX8aqnyl2r15wEH9s8T5792XDxpV6CkQLDJ6//3+y/8u
vv9LHnkuHsuHb/V/7JsMtWTzsn/1r7/0Swhk/IGoESaAxphB8J7HO/YvIdAiSUZbhjcd9oLLpPmr
h6UZf/D/8IWwe2CCOlwEwL96WGzWWDRDSeKjN6/yE/9oS0Z7PW1CHUFap3JmUMTRYlPcvp42m4ag
k1KM9TYGNQIomuAv6aZrROnI68KavdQ5e2JckKvZAzqkNQsfi/jiqlf9SZSG37lFE4QExqzCAZ1J
yUf74iZf/hzaX+kAX9cWz6eIHUJFMIUyio/x6BRpSyDwTKN664IBAgtq6mtGBYOlp3foq+qbaYzn
dtPhltGhoKK8+GAUOBo5/zwBUOYQJw2EW0cjp86E7g5mBmBqiSI25rHHLZotkdYh+GySQDvkODTn
KQHjCji3xnm8fw9eTxI/z8BmEII4giQRi+zRUzKFXhMzV23rDsChpzm3HVl8BN5+NLkuf+iv2fXP
A+EdVwGOAJc4ulQCAxv45mW1Lcq+3LVR622cVt6XVe5tiEIWq8kOS8pjOpf9AJQWFSKihVG/suhr
kv7gKmtDMcJvDSr+dT3q6rUBFXK1fBdbzxrrfVegO6lzYMyKZGVEuIDDalNKv+4A37Cymeky6ZeV
EpMSFnIjp8r+0oTNXq0bNyCDj1DbAtIja0+kPdYcn03h3TzAv8Vxf1siBt6Y4zCej036pBkzeLs+
eyiU3A2yOiR81vtBt+bamJ3P7z+hpex4feP4JBZo/pIwygJmeYIvyk9nLiCii4rUEXbf12TqfUnC
MHDNuiVbXBdoeOk/OVXvfVB86cvb//rAOO1sXA3QDZ6HkdcHzsl4kA19gK2Lcm3t0g7ckxnY7nSY
20FkkKtILFW/KmvdOs3he2+KJgGo5xY80AzFUxZHGyJ3PXDDfFOGpqeBF9L8LKsB7XDCzuXSnid6
Qin0D0oSXf/93G1699jeVBA3jnr0WqudZ/aTE4Nm1NB5VQQCnUZxKldG713TiyrXqdNm2zZs83M5
uvve0PZLC51McyL4AKD8HIDMcVNaB9vBv+Y2dFo8hYt2Jq7GzshjpF33+E+ftWnjiSe2lQHJAhr7
+pa3ulDUuue0B6WG5mwyKOCOTn/e6NqWHoqgFsMOlKiPvs83bhj7896iSV7cokefZ4eikiZonW3D
vpGrvvNoGwpiyd+/vtdVzzIImPRT2NbA9OhBgTlaNhaZzA2FTKxtPDnF1qmJuiGZ/eH9g7jm7+M6
2DePYhCWDasW/ejpw/x2nJhGB/3t7Cl0CBCEIe0hCCiMxgebw7XBhw3YzW3XhTazlLOyJw3IBXr9
hAiyLmbembyVtmTY56x0yKiP1B0kVLlJk0FfsfwSK1jft4pNdDRU4HOdLPW9GDo3SEfSg3pt0X0R
jLUWrFTXgFG36sj4ZmmjvkL+raxLwY81saUd2FgiPrKD8e2F/L5ZoU2dZraU9Zn/Vo2jskuiiMhH
XXibokMyHnvS3Oh682lsl31uSWMsbJMHVH4PVmJc5bAhTkKy0X3TSJ5qvSt3TRd7UA+LnTJ66qoj
zGiTleIJjZjrdyRg+rSAkUnAxfRdjfe7iBqUfzJ7sHveQTON7thwmuGkercxL8dKaVPO27gqhKfs
hrjX14be3msFX/uwjN7TlDaf5UimkwndPYDyqa9ABiO6JQTjG1njDMu6Qyd1EA9NNLqBgSBzFdlE
PBBt8bWoF8pll+vXPStgPyHU89yebWXtZMmTFnPRfdQip8s536htr2s9/WGnzJ4DffdoGOicuwzc
A+H1a5RuWpCMc0s/S7l3VAC2ZlgDmY8Nl814xGOd2SAsZaDdkgf1wBYUYQdL+CX71TpNSfqUuZkf
rEzeJJp3WzV5zmeI7yEN3XhL8WMwsfTmKjN4NEVTX9tiJipCdhcUGNvQKR5qtWFrpZMkkzlZs/ZG
niYZG3JVVwmiPER8VZU9FV6tszPVn1Ztfzrn6VPmFAQqNFMTRCYX2gy55Q/GWWjwBrokNgdoRc7T
sAQ3WDEHkPSYgkBGXRBK3vNymTKnkvoq1TgUUTxPSqTwxvJkJyd6emYjpWplfepTJBNFhOBNx5eM
yiF6KpcdxCJmtFbhkARk3h1Gp8EckDJTg+l7MMo8u+g8jdVKr7g3dLA3cxI/2IZa7mDB1qc2meXo
CblGytODnSBufH4wVAbnjV2365SW+er53Z0GXhsihYhRCbPWl7F4cElk9q3IuDLczNsSPfrgkunk
p7zhGj0z//nFrWfOOyzGjTOaxVrLbbTJ7q30KGTiSiVFa/kEct4wTTOu2GGGMtRTfLL/Mp8VIw+r
E0u1ofD3ylwavhvzBhkaj79R+VwkWbq+TtbLYVBpgkLfBQHn8tKWrXh4PnFOlyqGVfYmUZjTWJYi
0rC65nPnDd4G5QTjtWTzAESuPCs9r1qLnmfnTF66nitnr9kj55TTpSdRhcjTsT+g9GVTMg0TAIVh
wSZu9qQs/Gm44PwO18GrC1x+ecDoEK/0rLovJd+VPSZPKOM9dgOSh+fhonPSp3akjnZ7bkORRByg
sRu/zZhBpD2BvtbaxmfDMfFZDFAPzdRTVMkOilOg/paOhrZ00wDxlAtyFRarPct7Sy8Pz7MTJKfS
VyPugKWZ4YluJ0+TGoaXegJahSJpJewZ3jhugA3654Dx9HuRMZgY7EsHBUWXTxv/rmn4jk2Fv9sz
1iIu5YaM1rZ2soeW+moZzqaCGxFn9vnzoNRZDC9x29wnI+cmOvtcL+nsV5l1xXqn2AoCgBZ65MOk
iGTlGjhasp6H+7yaQIZPfIYwlPUy7dilc/58hcOUPi2fRCWsq2UqcGz9qpWc2PMzkLp3LnLSF9Ui
ZH9qOGBBRDZeLK8NUmri/ax8XWr1vZqY2gE9/VMqo4zOOq8K6WfTz5HONRlMLHbiysliRLVnzFua
N1w07tSuR4h1fsKXySbDzG+5prKYF0JcYYuaSeHNQ5kCxLpQSWvmOxzlPJ48j8RiXAoxO8qCQbjM
GSZlFngO1DKyIlEWdxNn4o6bZuRf3YYH0IlObkTZQYpKc3ZcyVsOXEsy/TTQ0niH+fPLvGKknFSz
FM+pbV1pdbieYtKUjHDRYE/cyOUNG2d+MpaU6Yw0m56kbX8oeelq0kVAzvNa5T2jD/jMYmt4FBTL
022S+l4QOIg/jFGfVVCxrSL+YNWzKngef7NldAxJz9ti3wCF6ZXlrkqadr3McSir8JTEvNVWxwfk
zOnBJmUNkQHDTSK1NHguhzuBc6wjPvBMCbPpDq4pijNCj0GHUlypY4ocnHelaPMH0iqe0N3fhmoy
MWHUdER6bvUy24Qe42La8gmEdZuejYBcA1uxiV3uM3KvW3Aulk7MRCeLauP0ZMThxBDng+CustdD
fW45GzS48S6TJRPe1FbnjJLVqQAaujeHgth4CyPdCNg/6LTZ26Td4K6JiguDBKU0ezrDhNshttgT
l3P0QMxdtxDZTbHpNQD+rSvILndiSo1RPJVVeR/WRbsZWVk9Kl463xhZIk/VIiVSWrY3SVFFW9Y5
ItCJEL1n3wTVRD4VVMSGCOIOWJFhzOBCM0JPZpZJfRktpYHsyz1xk86l1uXtapgnwrAHtvXTqSr3
7rKAS+OF8zDX54YWmxgIRywAXvTQKdmI60RvcKqx568Pc7NJUZKdzjWfkywY7JdlXkmOFrp9dleZ
3puNhQRt5xF/ci4sMpUWzDaA9KxdWybZMM0Stj5mkUmNghYrJs7PL5aU9l5fgnwp2NAuS1+rCgKX
QvQT9CP3rVfdZx7+EzbbZ7837OGsN0pY767RbNHP40lMSDWIcSbxUvDH0Nfxt2dyooSmdZu6s06y
sv8aZdHwI23reJdXxLgMI6lELKAe2XpYJ9H02I0UzwopLX4MKXlFrCRUnqrNVrwNNTuYhUC+p6Ig
M0vA0ETH2kTr0eZPYkTwzaCuexIKKJ4vFWQ/tKQpE1VEB1Mt1m7EM43iMzbCT0XJ+Gv2w52mDic1
YGDfFblkKFd+SJuXzxnIkdJHAm/STvlmtYy6SaUZ+3Y2ryJSGLFuqodaMVKwHHwGatI1QS00ZVeJ
mFDqMeerXVY+cyoTUqMYlkQnnrSx9DZxTP2khYw05CFNd0ZrVssTnslFZgYyCzt8GhKlXAGzzD4V
VWeemrN6/yzgVLTmvghpceRpVT+ix1/ip4puPdsO8eYlRXBM7DLOciomlTVcyh4vYZfP47ippAdD
ZZ6LGBxUzWrXCmacbSdJ9nle0aNRYTgw+ExdSSFTqNqVMbrEhRYC4ULOe1surygL5q05DA9e37nb
lHh6aG8K8aLkcytFz6DJVLCcZ++q+M4YnBpbY1nIbO17lNmdFj+A8r5XMWyseku9aojEQkDr8IbG
zXhCQE/pC9Xp2IyKLv8Pc+e120ayreFXOS/QQudwcy7IZlCwLHlsj8Y3DSd1zrmffn/VlGdESkec
GQJnk8AGBrC3ya6uWrXCH/BavylG5QsFZLmW4XJc17JafWql+A/IDQiKoMuvjs5Vj2bgQu2j+B2U
IWllk1UtaqchuxbhdILCAzOFG6+zm2LdG/ZHLYy/Qcq/IcEY7iZrqMgCtXdFRV4jKc4N/GSTutEG
BqH2IEvRiXbUftWpwbRGKZlnDSvzFiJJcCdXSvFHKLP2GWnySomty0RnhxVYgmxbyc5JsFjTNBFj
R3SuPudaVl37Uth/TEvMx5uK7aaK5lXog0nAOmg52sQ1rybPiRHHu5UkTW0XpiOCtEDldl1B7l03
QBFgilHodMUGPsiiRDh5m/jKxpPb+hLTycdMCh4RXXmoKu6hOkPxQ+N3zjd6M1CEiXSnFHvVZ5vc
ejqII5+cgOJaXUXaKGFjyhfo4s7M4NzBfKNqmQYaROjExW7rVw+YOlEv9G3/3i84UoyGeNm4fGzA
e3lXI53JBVrtw/sY8+QPZduFy1RWVpIvdxC2A7I7KvrVfMsxPspuwk4jjdIBMfvw1G/8gq9JVPbw
EGjTl1Szgh9VOOB9DWSBDggEYydv/WUrsZuc0fO+oi7Iv1KljzhgyN9Sr4Piza03737qTXxEovCK
YvWRJgRPlZgf7CHcoIJ5nzFi2ULSk92owL6ZRpWhT5g0+073Dt9lGpuxuAN99mebA1utyaEICn5x
X2G5xWWG2RjzIXyfcBoZIWECBsLHIbVUcxkbzZXUTiERt7ge1Wla6fCuFtC+yVd1EqxQUt8nVZcu
Wh1EshT0CibddKXY7VxxLa+oy/T7+e51hItIoHsf3y78RY/ioGFlwgEQ2mHwTgFQ7ndPWrWViyDH
zgZTDWklSiq94aGtemhWlaHfhz777+2vNF7raJi2AIsCIJFl4UX0vDvXRZ1wiRyx0Mmoc2ONHrHR
4Lxd0IeM5HRao4kTs3BsrGbCYjxQ05boVnw2yt/tsoD+Dq+6D6itRWbTWrK0Mi3rI1yrO1kdUDBP
LWkLZgvTg14Gmtx3d2YqrG7shpy78T/NvdO5LEOE6UfYpMGjOTTd0mjMeyWeMreXGuVGNUd8gIoh
xVZMIYfsRB5sUXY1GmGrsrDVgBBEuicxBZrrvhYWwgdohpHkVdcZIvZLHVNoNjGuQiZltmv4tncZ
K8oxEXHlte6NA6QAfC2vE4LI/pJGSQg5jsO58WqqHNvqvasa+urWVMnzADJ9DkX3lucj5Wg54bih
OEde68ueKzRm5ieYB8BMoYW8/xPgX5RGqMbtJrJqGJrqFGzritQsMEuhCh9hlmlCau1QSjnSIVNe
6VzSMWDaDhsbwa5DhgTBBFR/7OAkUw7dwuAecVEqVITdXurqiAV8ET6IK+xxgJIZ0V3epd1vTqFu
Rm1QHt7e3S979ph5qJA1GE/ISC0dLkMGK6SiKQXTVbMRSxht7Fz4LyXBzbeuugXoZAzZ+ioBfdul
27e//ZWjJUSokZKDny5GWfsvIeUJcZCXmk2JmQ8IQdiwGQXFkSHQK0GDLrMKZ96m7/liTMVtqgLE
NhA5VUJ92WK54VbR8EUa69vaSf4YmyQ88o3Kaw+mCRS5kJVn7nPwYGVW+aQlabPxw6i+BoqFWnkD
95rzSSuntzHrpOaAs0NvD/GOdEhGLAGUYjH42PIkXfhjSj6/vdb7SIu5MSvmiCh3CJzHi9CJAXYV
OnLBho+jL3lhjD93yW8ckeMlQ3lEe/6FzBDfAM4CHQMh1iIGkfvvtlUtyfSgZ27s0LqtYArhu2Rk
qxwC+1Ima0bV2PyqJ9GnQk4vsbH8VIWmBNWzf9eq8Y8G+YrFZITTERDBLKC8f4MYBqhYg63OOUPv
bf9nafZQjD4ERRwwO/o0CcmzWXLuWxngZquqCKPj3kOT7HfoucUa9nPNTZfS0pXyB6UaaEyRxy1A
dqtwqLKRJEO7xcqmWjRR9B2nJ6MByjrppCCNdanV2j3w6MfWD/Cp99sIApS/Ciw6NRZEGxyTmC2J
qWNs4qSuykm01IUHSa2J2lqW1UXiZczr8c5kaWhlibHdfMtEk1xdvr1DDqlb9O7FJNmggY+iFjC6
g7VxUD5oKAyLje9RLozwvpdW44PE6lP6YlbZLMcAbZKhSfVF03Xy/Ji0Vpd6UuYkhELixePaQewm
virkVloZMlOiTuTNU0xWWqc+nsRxGi8qm06onx69rWcQyP77RThbVjGPFjJaKPjvv196GQTdimST
pLTGA8yWXHpq/SKzqodWBYQRmOmN7RgV8j5I30PJWleQfI/cLi9nrnBI0FpXVSb38iyc9DxnACmn
FZ3ll5tirK7UnoVR2Qlh1plHvkh9GWkYHYLdAqIHNgZn0f3nZQrilWoSFxsvoysYkYQoY4yzptVk
j8lU0+Gw6EqFortcQrFaZKAIFyqe60tgjL7bF8E3lRI+7Jk3WSn1XkwJyPrGKwj6tE4o3ulv34AJ
p3GKFdRW8qhd3t54r700BngMQI3ZnuBwcpxRuaro0xeboE4VV03QGcDiqlimNVknyPxyhfXDD1Ev
jTHtp7YMHsfUPhKxXgZIC1gE80QUq/WX1wRK5LVVKEqxwUD1J8I5COapJl+GjfeyH499m/oyB7IE
shLPEQAUGKoc3ryoDthQlBA6ILtZx0U+umIsOdXIpziKb9DAJaEGoM0VYev++3TKH/Ihj9+ZKcm9
LvvfClsZ32FCNW07Cu9FrGONp+N0BWK/7jBo7o9IbL+8R/nFcDrJTlEanWW7nm/qyhistB44WpY0
gmOqi8ZFCi+G6EH9RCsbAqecHBlavpJ9821MDABMg6EC5Lm/vxNShz4v1XzjRTQ24bvrFOID9JRc
HyB2NPRT/Sylom0va9pT10iI3s89Q/rt0grzLtkNM1oIHoMit4k7XJsNTbmitaKsS1LLQqPEDEzK
bs1oHtSJamLuiWQKhZPK+HndWCKahQb9WjF+0dU2vI+pqJZprgVbfQIH58cQBUCmfUpKFXtIiaFe
gZ/oAlX1Yh1YIrP2emdjiAklHLP7mbw6zzbyBMYJM7fvohI2w4avG2QmFN4XDU+hZVHU/RqEX/Zv
wgacSAA8porKpn5QSBU4GQeVTtjwxya4AwBLU4BaYq0aerOgsZxzB1Lkho76jbY53WyDF531iHz0
LZ7emVn1V9ZIj2iO9anaMxodQ/g7el0YLnYZf8yjTdRScA1nWnuVMu6+DSJewtux42UCaxNfSV5B
nMiIQh7Ee0RbGcFWVr3JLC7jdgDznVriSOhBd+1XToqT15T+oduehepGFx+5M4UU00FFKrQKDQ3M
C3Ao5RDf49hD7PQoM2zkhClarlbDnRLT77cTOuFa6eifs8JIcQQO4ssWzgxUDG7IQaKPHYr/wpq4
dFvZSl1/YptydzFRshgAmaP+RVbaq3jMHySYC8t5/kBrQ5Ho83lDtAq8oHowCjENMGiyRzQlN3Iq
enyDaOdORXhflb3+WU4Mt5Cdm6rDNROTA2M9CswL2jmP/I+hRyLJP/U6SjaZDcAmthg3vv2SXsks
bHRpFRyjIISj0idW8RnCpWNWl0V9kG9KhhTzgABzdUbCChOhIuQYYj6BJ3M8XQ5yLC+mkIzBCz8z
PCgu5zEMrmQApypHW3Jb3ycivpXmRz3CohXu4x8ZE33XH5lFWHI6bt7+9S/jnq2iy4nsJ/Ap50WN
1DZSUac0Xja4gW0Uj/miCBXxSIk6d6MSLz0S9V4kzxZ7ivyUogyYAxe7+EnP1gsujjdWMX0OWtsF
xvKNgLRyHc+zmHp+vS1DoY74ApID0EgrxoBdAxVMA6u7qsoqXhmAWRZANY4Fj8OLcv5x6IZAIOcG
tA6l7czRjiIpzuINbtoarUF+w0gagT33gEciq/L28r/ydeKIg1TSFIqJQ/xaBXUC3lQeb3pD7Fp0
/EaJhEqv2TvUjsf6PbOSxPMM0iLGEVFAdAJkw7PgYK8GWAib6DAFmyAIjBsnBCob6JXlDrqzZtTk
BMj8k5Hg3cedQRq6DY3e2yqKlKHFqFu/93rq3EVdC/OufV9DdFuVZoNpa98hjsQZdWl11NeJXWTo
smDLiN5ieJNhfAJaBQ2qEKfRdR3yj4ddhbCVJN2HtMMvoxbuPeYWpSvlaor7ul1sqWH0YCnlYe/q
vhEtZRR2LgevX9ORLFeVX+qbFGLFFVgOiYlK/L4eZX1J2aZt4AKyhkoVQt6SIteLYv99Rp28nmBD
uklm224b8AeBKn1TBNpO6cv2fiRRW6cJvH0roFLzBIMxBplOR7CirR4yp3azONWuAKga4MBiJ3LN
tMzWWaFjwhhVHeI1ehbTsvI0LBNLGz4xvwGbV5/+7m9Fo7/HTVl1JbrD1zYwaXoxk/IFnoC2aazY
OHLQZhnk/Zdtk4RB9aVcNWXq9f2D5vhl5UgJtzwICtwvRd2jJaBGslpmsk0uhdiY/L4oy2zjFb2O
Ae8I+7QQLzCPUQGuGpP5RUteb1WoUoVJ8D1RI22NCoW54GYw6e+gSzdK8NMw1GMQnlXZmiGCMOBm
tW1tkj6OOZbUjvjno7x53wTqR8MCbdLjmrRyDKwcW0yet2pU20e6P4eXF7A/DhQnmDyGQCMfbHUi
J448ZWyvg2raVMG4oEV05PQeBs/5KywQhsg1w36TDxaYKsygEeDbAAaiws07eqFd1VFmFBNgkEYr
WRvpWFV0mBTwpcROXZiNkBFQ5u+/VV+yzcgMKmuNX1O5YvhVLYsJA9sOVSIAA4z0JM2oL/NKRh6v
QULq7Yj1or+JSI1IkFUSeJqbdFz2v38s06SL0txat2YhMZePat62NrlRJL7QM5zLwmnsDdHuI22H
eJPoZvfp7d8wI+D2drb4DfSrkT+wAf0KgPjzK4RjU1lqJZnryIwltxvLepvqWkUhLtfToupQBQ9T
uf6Kja93y0Lqt/kA6jRrVPs3KbYmN+gsGEG9Hq1bOJYPcq2ylGVNdhcU6xTm4Yd+HGsY1xaP0wTW
DcLz5o1V9OVn1QeVsBhQe9z0TnOnWX4Bj1FKjiRfs2nZ3jOSwKLtYaLYTxeZu3n/GcewMfWSK3Td
cqpueq0a1nLhK+gaImI9P4QDEe9O7n3rpg74AwaPKIlN8uQmCtiRiRTM1ehFIE3m+VvHD2xE+CKJ
cy3XsHDVxwIsxlbqoEO1Nnz30NfuYzXVVkUVdlfTFECFLVH9040J/ZnB6phqw201ogg0h4lAj9lM
IHxyMWPPpHVaqJNbCWI7vPN1XJX17cD/c12YnRCk9T+MkiEtTa9P7sap+DxVkUYQaq+MHu/vScd/
2y+D7p0aWs2DlGc/3t4yyIDu57IIWyBxTtOCQpib67DWKrBWxboWgIYfV/ROWqlaWlF3E/r9bykE
cdiqugJlWNEXoTl6S5WO1zLCh3QbQ2HFzZbuVcx8GeIyxyzKuuAamrv8tRwji/GyM13zr5g3HZqX
TIT1bEsjqV2w6OYmlrvvE7pl+Ah78lJugOwZTa2vS7XMAPWplVCw/9wmY7vuBuljSkPajafqH2c2
oiBSkKUW1lhk9QdxYxzCgEEbCwB/6xHIvH0nXnjVFtGyV/zuSC/SehF+hTCwBsyKdiRa7IeI3LSl
4SK3WE63YILciGHqA+io4LpAUHMpT+mw1tAhvQ3MJrhW7YpTW5FDKL0yuUNXkobavbdkPvV753g3
vW++8yajXitAVQbzavSj3C1HNmcXgdvk7y4LEhtXcljcKiIGqj1bktzzMUff7V7NQaQpJYJASp7X
21bjRRZUNjdRLZur2NeQEwXX/anvkuoDU2vPVdSguy/CEF0gFbBBrCv0acypXPkS+TmIJOeSseJ9
A8lj68Qj239yWtjymXVTQRF418vEFizC4jWm7J7LDE74y6fdJ2P0JbfuiJVS0Nnp0lCtaJ2XDVup
kaJbVc5lnQaR/EXzLDQCO4WZbBDk0tqpUnqnnS+tSxYSnWPFXAU0NEijaJId84595biwSWgozFK8
hPr96FObZhKnPtBOuwJZEhmsX4XWyHLKdbQ8jTw6UkUdakrjYqTQEeI+0Qw0gWnm739hFDajyXOg
Kd6RWtowaL6oA/aRpFQEqLpFRanN7WbT9IO01qQUBYapDK6VqLFRbAkLNwo8vGaTPP0U+gJ8FHIp
xGgNxAsbM/C12heETZPFr4BuunJFBBsbnkMJ7WjZyjZ2zVW7GUYc3BRV/63vtAddwtZodKzfvCD8
QSXeoo5StddpI1lbTAW6dyhQ2XcN1Q6G6TYaal1CsygLCjfth2Zj0rna6Ayk14zNCcMdXzk4iXak
w/jyVTHim214MGpCx+6gnjLjDGTwlBvrJE1JQAq+D9iccwnmyN4Gk1Ee+T7lZWJJ2TbTWil4GVU7
B6HEBt5Wqr6vr8ExaasQwREaLLZ5E6YMorJJDq4HRw9Xfm2ui7yttlXNCzHR6VjlKctr9RmjgN7y
lgOVM+IhXFR4j6O1k+uIDltY9hUljxKaefUhrQnXRiYud8OruHnCBOHP/OsoXpSfGR6Ia86rqSRf
wS+iAG+CCo1yVC99epMfIcTWl5Npv0u6IF4zZXgs4Xy7U288xlbyVQ347ZLcDOvR9qZr+lrqSmkH
Git59RGJHPaCROSfr9YiJtWqbD94AFGmYSEB4F4B5AtGhEDkONySAaf3Okdz97pv9GaTm+I2RaZ5
6RfkJXHIPdOmLXpjIsyNKqG3StvxWzaxg+KOEDGVbNC4qhD+7MnZkYgq3Douys9hGKObknFnJhU/
qLCs3KXjMrmOFDAFGOHa7/40IVTAWpXWaC5QzSMb27qt2pfLgTn/YhS3bhSo9aUexhZxhkgbKj35
QDNMLOJQXwaNbL9TSqbpmMfXl07j29vaIrhlAX8FfT70RD0Hjn8O+BvMd7Op/Lq6DRVQRFnj5Zw8
HlMylOi2kybUqDulXrVjbm7gKDmouYasXWLYm2QyP5mj9T0Fr7uME129JLB1N3BqtBXBn11sjOjR
lgkpS0gaPUdKx2T5QJryDRLnrHDIdIKU9ceUvaFo53XMicP/G+/zBCX3p9/ofm2+rjLUPMb79mc1
fvhZt/TXfulziT+9y8Os+Zj/u7/09j/0P39LzUwRcu3PErI/f9T8i9/6N5KvPFj7A6k0VbsgX8By
ixHX/CGpT/LMf/pjy76AHI0tGwj2+cMFASX12Rr9X6vw9gPulvPtv/PWA+zW5/IHDyBSq1MXQb4w
mKphg8iIbf7sLYKtX+jQ4Qm/zm6NjP/SInzP26wRe9FnDvyc5AsX4e8twcG/8GwfqBcMYiimDfLU
l0tgOcIQhTGNGKmJD5fPee0DzaRV/vcW4UAe8Nki4GrAPMiYu6PPToFtXUAMY0L1a23+Wxvg4Jf/
dQowAxOuS3ts8flk/pNQYCJuyIybvGb32Q8FNoeEuthQYT/Pn7MLBXjrqLt9ieiy/zP/N/FQcS4Y
PCHJSHNp/uwvgmVekPWJBH23Bs7Z7QRIoC90A/7FTqAcoOMFGXb32YuHljgmYBe5NnZrdHaLoKDF
qZgCV3naibAuuFzoAsFunT9AIZ6FBUdsBgsrPCaF8+fsgqJQ0D5xDRQDhQfDAA/y6yn31oCLwTFF
zKQomT9nFxUUWiIgJU7aCJqyC40UIruNcBAVrAtVGH0Kn7H5c34bAWK7hnnj30wTDu6Zv25Ixbrg
EU1ULzhbz44C24B5OShA+OfzZ3f0zihPRC6D03vSLlDxQyIBwjILBJb47O8Cmz9GWAUS+e6Lzujh
BSrx1EpBwUKKVgcWqq+fAYIhq8PanGt6wJVAH1o/NRao9gUDdBRgwJm/sgss64JEFH6I8VQxnV8s
oNd3apqkOhcIMiiYO+yHAfMCBBDwHyxi58/5PTzHk6b5SXEAGwqdMIdC09Mr5o59HgvNC10mE9WV
pw1yduFAWFKfuAYqb5qKGDIS/rXzZ28NHBWnDjGgFWMP8Tm7tADBFHOXt55QLCiIvkO7RI1t7+np
mugy4ELAp/Myn9VNgPsfB/Tk969csIDiwn/1NsD5BaQLO0A+u80PPlbM8k/d/yreiLQEgNs+ffZ3
gELlYIH+4K/sPue2Ef7UhTstFLIMBHpgCQTVZzFQnH+BrAJCfqbPz7mdD8Kp9RENVJOeieAb7Z50
PxSQFIJNVIg2T3Fyd/mcUURghwpKw0nbQMOYCd4ZNBjiyrNtgM0TtyBqU8gRzZ+zuwZ+bYNdvfLv
rwJWgJcMeNF8OvD724D6SCCJ2SVPx+H8WiY0fk/eBgwTqAEMmkNPj3m4G+iXsEK//vj8skP6RkD3
Tr4cNSzMwGhBRNxbAEcR1mYwVH+1Ec5uF4jLEV7yieGAnhHTAp4ent7us7cMln4hIy3sAAva/enZ
LcOuVBRv76SwSMPAIEvG/fDpbnixHcBFMcMD6PFrmfi+M7obyG5ObqIqZIqC3YN+34td8Kfj9Jk9
9q5TcHI4lC8IJmwAaJDzZ79fxCzBQtOb2evT5Xh2qcHTMTg5HNI5YkBFSPgrGXyWJDiME2irWazE
mR6DJ1PLk2IBx0Awt4VS56ubwbkgEojhze5PRW/xvA6F9op32j8eLDFQYWYkaB5/vupnOwETNR2+
KbHiaY3ONUE4uX2mXQjzU3j8+zFxLptMWXVQOp0/55cv70Ljbnf++3RZpYW2e8dPjcKD0CjKRw4C
Q4tzOwZPMfHkHWBeQF6wSQRfTZUdICcYaMByeAoHuxj8t1KDv/GXwDGJv/U9+fm1+t//AAAA//8=
</cx:binary>
              </cx:geoCache>
            </cx:geography>
          </cx:layoutPr>
          <cx:valueColors>
            <cx:minColor>
              <a:srgbClr val="F4B3B3"/>
            </cx:minColor>
            <cx:midColor>
              <a:srgbClr val="6E1313"/>
            </cx:midColor>
            <cx:maxColor>
              <a:srgbClr val="440000"/>
            </cx:maxColor>
          </cx:valueColors>
          <cx:valueColorPositions count="3"/>
        </cx:series>
      </cx:plotAreaRegion>
    </cx:plotArea>
    <cx:legend pos="t"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microsoft.com/office/2014/relationships/chartEx" Target="../charts/chartEx1.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57509</xdr:rowOff>
    </xdr:from>
    <xdr:to>
      <xdr:col>25</xdr:col>
      <xdr:colOff>48637</xdr:colOff>
      <xdr:row>5</xdr:row>
      <xdr:rowOff>37381</xdr:rowOff>
    </xdr:to>
    <xdr:sp macro="" textlink="">
      <xdr:nvSpPr>
        <xdr:cNvPr id="3" name="Rectangle 2">
          <a:extLst>
            <a:ext uri="{FF2B5EF4-FFF2-40B4-BE49-F238E27FC236}">
              <a16:creationId xmlns:a16="http://schemas.microsoft.com/office/drawing/2014/main" id="{0A4653CF-C502-4C9C-BA33-69C6C6E643E1}"/>
            </a:ext>
          </a:extLst>
        </xdr:cNvPr>
        <xdr:cNvSpPr/>
      </xdr:nvSpPr>
      <xdr:spPr>
        <a:xfrm>
          <a:off x="0" y="57509"/>
          <a:ext cx="15450765" cy="871574"/>
        </a:xfrm>
        <a:prstGeom prst="rect">
          <a:avLst/>
        </a:prstGeom>
        <a:solidFill>
          <a:srgbClr val="F4B3B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0</xdr:colOff>
      <xdr:row>0</xdr:row>
      <xdr:rowOff>0</xdr:rowOff>
    </xdr:from>
    <xdr:to>
      <xdr:col>25</xdr:col>
      <xdr:colOff>104588</xdr:colOff>
      <xdr:row>81</xdr:row>
      <xdr:rowOff>142875</xdr:rowOff>
    </xdr:to>
    <xdr:sp macro="" textlink="">
      <xdr:nvSpPr>
        <xdr:cNvPr id="2" name="Rectangle 1">
          <a:extLst>
            <a:ext uri="{FF2B5EF4-FFF2-40B4-BE49-F238E27FC236}">
              <a16:creationId xmlns:a16="http://schemas.microsoft.com/office/drawing/2014/main" id="{8EE82B51-4040-46C6-8FC5-A7B4D26E860E}"/>
            </a:ext>
          </a:extLst>
        </xdr:cNvPr>
        <xdr:cNvSpPr/>
      </xdr:nvSpPr>
      <xdr:spPr>
        <a:xfrm>
          <a:off x="0" y="0"/>
          <a:ext cx="15419294" cy="14665699"/>
        </a:xfrm>
        <a:prstGeom prst="rect">
          <a:avLst/>
        </a:prstGeom>
        <a:solidFill>
          <a:srgbClr val="6D7C8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14378</xdr:colOff>
      <xdr:row>5</xdr:row>
      <xdr:rowOff>115020</xdr:rowOff>
    </xdr:from>
    <xdr:to>
      <xdr:col>7</xdr:col>
      <xdr:colOff>48639</xdr:colOff>
      <xdr:row>11</xdr:row>
      <xdr:rowOff>113489</xdr:rowOff>
    </xdr:to>
    <xdr:sp macro="" textlink="">
      <xdr:nvSpPr>
        <xdr:cNvPr id="4" name="Rectangle 3">
          <a:extLst>
            <a:ext uri="{FF2B5EF4-FFF2-40B4-BE49-F238E27FC236}">
              <a16:creationId xmlns:a16="http://schemas.microsoft.com/office/drawing/2014/main" id="{A1EAA1E5-AE5F-47F0-9AF3-BB2D616A7305}"/>
            </a:ext>
          </a:extLst>
        </xdr:cNvPr>
        <xdr:cNvSpPr/>
      </xdr:nvSpPr>
      <xdr:spPr>
        <a:xfrm>
          <a:off x="14378" y="1047254"/>
          <a:ext cx="4290112" cy="1117150"/>
        </a:xfrm>
        <a:prstGeom prst="rect">
          <a:avLst/>
        </a:prstGeom>
        <a:solidFill>
          <a:srgbClr val="F4B3B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31111</xdr:colOff>
      <xdr:row>11</xdr:row>
      <xdr:rowOff>186444</xdr:rowOff>
    </xdr:from>
    <xdr:to>
      <xdr:col>3</xdr:col>
      <xdr:colOff>243192</xdr:colOff>
      <xdr:row>20</xdr:row>
      <xdr:rowOff>99876</xdr:rowOff>
    </xdr:to>
    <xdr:sp macro="" textlink="">
      <xdr:nvSpPr>
        <xdr:cNvPr id="5" name="Rectangle 4">
          <a:extLst>
            <a:ext uri="{FF2B5EF4-FFF2-40B4-BE49-F238E27FC236}">
              <a16:creationId xmlns:a16="http://schemas.microsoft.com/office/drawing/2014/main" id="{821A7BCE-D980-4EC6-894F-E0CEEC428842}"/>
            </a:ext>
          </a:extLst>
        </xdr:cNvPr>
        <xdr:cNvSpPr/>
      </xdr:nvSpPr>
      <xdr:spPr>
        <a:xfrm>
          <a:off x="31111" y="2237359"/>
          <a:ext cx="2036017" cy="1591453"/>
        </a:xfrm>
        <a:prstGeom prst="rect">
          <a:avLst/>
        </a:prstGeom>
        <a:solidFill>
          <a:srgbClr val="F4B3B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72681</xdr:colOff>
      <xdr:row>28</xdr:row>
      <xdr:rowOff>56740</xdr:rowOff>
    </xdr:from>
    <xdr:to>
      <xdr:col>7</xdr:col>
      <xdr:colOff>62460</xdr:colOff>
      <xdr:row>60</xdr:row>
      <xdr:rowOff>14940</xdr:rowOff>
    </xdr:to>
    <xdr:sp macro="" textlink="">
      <xdr:nvSpPr>
        <xdr:cNvPr id="7" name="Rectangle 6">
          <a:extLst>
            <a:ext uri="{FF2B5EF4-FFF2-40B4-BE49-F238E27FC236}">
              <a16:creationId xmlns:a16="http://schemas.microsoft.com/office/drawing/2014/main" id="{A6960D09-14FE-4A21-B4DC-81CF0337593B}"/>
            </a:ext>
          </a:extLst>
        </xdr:cNvPr>
        <xdr:cNvSpPr/>
      </xdr:nvSpPr>
      <xdr:spPr>
        <a:xfrm flipV="1">
          <a:off x="72681" y="5076975"/>
          <a:ext cx="4277897" cy="5695612"/>
        </a:xfrm>
        <a:prstGeom prst="rect">
          <a:avLst/>
        </a:prstGeom>
        <a:solidFill>
          <a:srgbClr val="F4B3B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61700</xdr:colOff>
      <xdr:row>60</xdr:row>
      <xdr:rowOff>97118</xdr:rowOff>
    </xdr:from>
    <xdr:to>
      <xdr:col>7</xdr:col>
      <xdr:colOff>84668</xdr:colOff>
      <xdr:row>68</xdr:row>
      <xdr:rowOff>16213</xdr:rowOff>
    </xdr:to>
    <xdr:sp macro="" textlink="">
      <xdr:nvSpPr>
        <xdr:cNvPr id="8" name="Rectangle 7">
          <a:extLst>
            <a:ext uri="{FF2B5EF4-FFF2-40B4-BE49-F238E27FC236}">
              <a16:creationId xmlns:a16="http://schemas.microsoft.com/office/drawing/2014/main" id="{C145BA70-B748-411B-B19E-9553AFDB56E1}"/>
            </a:ext>
          </a:extLst>
        </xdr:cNvPr>
        <xdr:cNvSpPr/>
      </xdr:nvSpPr>
      <xdr:spPr>
        <a:xfrm>
          <a:off x="61700" y="10854765"/>
          <a:ext cx="4311086" cy="1353448"/>
        </a:xfrm>
        <a:prstGeom prst="rect">
          <a:avLst/>
        </a:prstGeom>
        <a:solidFill>
          <a:srgbClr val="F4B3B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74126</xdr:colOff>
      <xdr:row>68</xdr:row>
      <xdr:rowOff>84862</xdr:rowOff>
    </xdr:from>
    <xdr:to>
      <xdr:col>7</xdr:col>
      <xdr:colOff>96574</xdr:colOff>
      <xdr:row>81</xdr:row>
      <xdr:rowOff>59530</xdr:rowOff>
    </xdr:to>
    <xdr:sp macro="" textlink="">
      <xdr:nvSpPr>
        <xdr:cNvPr id="9" name="Rectangle 8">
          <a:extLst>
            <a:ext uri="{FF2B5EF4-FFF2-40B4-BE49-F238E27FC236}">
              <a16:creationId xmlns:a16="http://schemas.microsoft.com/office/drawing/2014/main" id="{24425C1D-B4BA-4F60-A227-BF272C1702F6}"/>
            </a:ext>
          </a:extLst>
        </xdr:cNvPr>
        <xdr:cNvSpPr/>
      </xdr:nvSpPr>
      <xdr:spPr>
        <a:xfrm>
          <a:off x="74126" y="12229237"/>
          <a:ext cx="4272979" cy="2296387"/>
        </a:xfrm>
        <a:prstGeom prst="rect">
          <a:avLst/>
        </a:prstGeom>
        <a:solidFill>
          <a:srgbClr val="F4B3B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112426</xdr:colOff>
      <xdr:row>5</xdr:row>
      <xdr:rowOff>114826</xdr:rowOff>
    </xdr:from>
    <xdr:to>
      <xdr:col>25</xdr:col>
      <xdr:colOff>32426</xdr:colOff>
      <xdr:row>31</xdr:row>
      <xdr:rowOff>145913</xdr:rowOff>
    </xdr:to>
    <xdr:sp macro="" textlink="">
      <xdr:nvSpPr>
        <xdr:cNvPr id="10" name="Rectangle 9">
          <a:extLst>
            <a:ext uri="{FF2B5EF4-FFF2-40B4-BE49-F238E27FC236}">
              <a16:creationId xmlns:a16="http://schemas.microsoft.com/office/drawing/2014/main" id="{7DE3CDD0-A99D-467B-9B14-43ABC838A615}"/>
            </a:ext>
          </a:extLst>
        </xdr:cNvPr>
        <xdr:cNvSpPr/>
      </xdr:nvSpPr>
      <xdr:spPr>
        <a:xfrm flipV="1">
          <a:off x="4379626" y="1033708"/>
          <a:ext cx="10892800" cy="4809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endParaRPr lang="en-US" sz="1100" b="0" i="0" u="none" strike="noStrike">
            <a:solidFill>
              <a:srgbClr val="000000"/>
            </a:solidFill>
            <a:latin typeface="Calibri"/>
            <a:ea typeface="Calibri"/>
            <a:cs typeface="Calibri"/>
          </a:endParaRPr>
        </a:p>
      </xdr:txBody>
    </xdr:sp>
    <xdr:clientData/>
  </xdr:twoCellAnchor>
  <xdr:twoCellAnchor>
    <xdr:from>
      <xdr:col>7</xdr:col>
      <xdr:colOff>203201</xdr:colOff>
      <xdr:row>55</xdr:row>
      <xdr:rowOff>24037</xdr:rowOff>
    </xdr:from>
    <xdr:to>
      <xdr:col>25</xdr:col>
      <xdr:colOff>26276</xdr:colOff>
      <xdr:row>81</xdr:row>
      <xdr:rowOff>55124</xdr:rowOff>
    </xdr:to>
    <xdr:sp macro="" textlink="">
      <xdr:nvSpPr>
        <xdr:cNvPr id="14" name="Rectangle 13">
          <a:extLst>
            <a:ext uri="{FF2B5EF4-FFF2-40B4-BE49-F238E27FC236}">
              <a16:creationId xmlns:a16="http://schemas.microsoft.com/office/drawing/2014/main" id="{7DA69121-394E-4EFB-9D78-7344CE73427E}"/>
            </a:ext>
          </a:extLst>
        </xdr:cNvPr>
        <xdr:cNvSpPr/>
      </xdr:nvSpPr>
      <xdr:spPr>
        <a:xfrm flipV="1">
          <a:off x="4433615" y="10140244"/>
          <a:ext cx="10701282" cy="4813294"/>
        </a:xfrm>
        <a:prstGeom prst="rect">
          <a:avLst/>
        </a:prstGeom>
        <a:solidFill>
          <a:srgbClr val="F4B3B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83155</xdr:colOff>
      <xdr:row>5</xdr:row>
      <xdr:rowOff>137586</xdr:rowOff>
    </xdr:from>
    <xdr:to>
      <xdr:col>2</xdr:col>
      <xdr:colOff>108858</xdr:colOff>
      <xdr:row>10</xdr:row>
      <xdr:rowOff>178341</xdr:rowOff>
    </xdr:to>
    <xdr:sp macro="" textlink="'pivot table'!A4">
      <xdr:nvSpPr>
        <xdr:cNvPr id="23" name="TextBox 22">
          <a:extLst>
            <a:ext uri="{FF2B5EF4-FFF2-40B4-BE49-F238E27FC236}">
              <a16:creationId xmlns:a16="http://schemas.microsoft.com/office/drawing/2014/main" id="{C60C9E67-8A5D-4153-8806-0F2D73615F7C}"/>
            </a:ext>
          </a:extLst>
        </xdr:cNvPr>
        <xdr:cNvSpPr txBox="1"/>
      </xdr:nvSpPr>
      <xdr:spPr>
        <a:xfrm>
          <a:off x="83155" y="1069820"/>
          <a:ext cx="1241660" cy="972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92063F-21BF-4404-8017-DBED312A8D2D}" type="TxLink">
            <a:rPr lang="en-US" sz="6600" b="0" i="0" u="none" strike="noStrike">
              <a:solidFill>
                <a:srgbClr val="000000"/>
              </a:solidFill>
              <a:latin typeface="Calibri"/>
              <a:ea typeface="Calibri"/>
              <a:cs typeface="Calibri"/>
            </a:rPr>
            <a:pPr/>
            <a:t>35</a:t>
          </a:fld>
          <a:endParaRPr lang="en-US" sz="6600"/>
        </a:p>
      </xdr:txBody>
    </xdr:sp>
    <xdr:clientData/>
  </xdr:twoCellAnchor>
  <xdr:twoCellAnchor>
    <xdr:from>
      <xdr:col>1</xdr:col>
      <xdr:colOff>588212</xdr:colOff>
      <xdr:row>6</xdr:row>
      <xdr:rowOff>45359</xdr:rowOff>
    </xdr:from>
    <xdr:to>
      <xdr:col>7</xdr:col>
      <xdr:colOff>513183</xdr:colOff>
      <xdr:row>13</xdr:row>
      <xdr:rowOff>125392</xdr:rowOff>
    </xdr:to>
    <xdr:sp macro="" textlink="'pivot table'!A4">
      <xdr:nvSpPr>
        <xdr:cNvPr id="24" name="TextBox 23">
          <a:extLst>
            <a:ext uri="{FF2B5EF4-FFF2-40B4-BE49-F238E27FC236}">
              <a16:creationId xmlns:a16="http://schemas.microsoft.com/office/drawing/2014/main" id="{D6D2B3A9-98D2-4B51-A0E7-4F934874253D}"/>
            </a:ext>
          </a:extLst>
        </xdr:cNvPr>
        <xdr:cNvSpPr txBox="1"/>
      </xdr:nvSpPr>
      <xdr:spPr>
        <a:xfrm>
          <a:off x="1194702" y="1165032"/>
          <a:ext cx="3563910" cy="1386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TOTAL</a:t>
          </a:r>
          <a:r>
            <a:rPr lang="en-US" sz="2800" baseline="0"/>
            <a:t> </a:t>
          </a:r>
        </a:p>
        <a:p>
          <a:r>
            <a:rPr lang="en-US" sz="2800" baseline="0"/>
            <a:t>STATES/UT IN INDIA</a:t>
          </a:r>
        </a:p>
        <a:p>
          <a:endParaRPr lang="en-US" sz="2800" baseline="0"/>
        </a:p>
      </xdr:txBody>
    </xdr:sp>
    <xdr:clientData/>
  </xdr:twoCellAnchor>
  <xdr:twoCellAnchor>
    <xdr:from>
      <xdr:col>0</xdr:col>
      <xdr:colOff>305424</xdr:colOff>
      <xdr:row>13</xdr:row>
      <xdr:rowOff>132251</xdr:rowOff>
    </xdr:from>
    <xdr:to>
      <xdr:col>2</xdr:col>
      <xdr:colOff>353786</xdr:colOff>
      <xdr:row>17</xdr:row>
      <xdr:rowOff>89595</xdr:rowOff>
    </xdr:to>
    <xdr:sp macro="" textlink="'pivot table'!C4">
      <xdr:nvSpPr>
        <xdr:cNvPr id="25" name="TextBox 24">
          <a:extLst>
            <a:ext uri="{FF2B5EF4-FFF2-40B4-BE49-F238E27FC236}">
              <a16:creationId xmlns:a16="http://schemas.microsoft.com/office/drawing/2014/main" id="{1495E182-8F01-46CA-8D60-572280387A3F}"/>
            </a:ext>
          </a:extLst>
        </xdr:cNvPr>
        <xdr:cNvSpPr txBox="1"/>
      </xdr:nvSpPr>
      <xdr:spPr>
        <a:xfrm>
          <a:off x="305424" y="2478409"/>
          <a:ext cx="1271573" cy="6792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1D1916-E590-4939-A822-DBA7DBC4C0AF}" type="TxLink">
            <a:rPr lang="en-US" sz="3200" b="0" i="0" u="none" strike="noStrike">
              <a:solidFill>
                <a:srgbClr val="000000"/>
              </a:solidFill>
              <a:latin typeface="Calibri"/>
              <a:ea typeface="Calibri"/>
              <a:cs typeface="Calibri"/>
            </a:rPr>
            <a:pPr algn="ctr"/>
            <a:t>20</a:t>
          </a:fld>
          <a:endParaRPr lang="en-US" sz="3200"/>
        </a:p>
      </xdr:txBody>
    </xdr:sp>
    <xdr:clientData/>
  </xdr:twoCellAnchor>
  <xdr:twoCellAnchor>
    <xdr:from>
      <xdr:col>3</xdr:col>
      <xdr:colOff>280788</xdr:colOff>
      <xdr:row>12</xdr:row>
      <xdr:rowOff>6481</xdr:rowOff>
    </xdr:from>
    <xdr:to>
      <xdr:col>7</xdr:col>
      <xdr:colOff>40532</xdr:colOff>
      <xdr:row>20</xdr:row>
      <xdr:rowOff>106360</xdr:rowOff>
    </xdr:to>
    <xdr:sp macro="" textlink="">
      <xdr:nvSpPr>
        <xdr:cNvPr id="28" name="Rectangle 27">
          <a:extLst>
            <a:ext uri="{FF2B5EF4-FFF2-40B4-BE49-F238E27FC236}">
              <a16:creationId xmlns:a16="http://schemas.microsoft.com/office/drawing/2014/main" id="{E0C3DDAA-C490-483B-8B18-69718479D0B7}"/>
            </a:ext>
          </a:extLst>
        </xdr:cNvPr>
        <xdr:cNvSpPr/>
      </xdr:nvSpPr>
      <xdr:spPr>
        <a:xfrm>
          <a:off x="2104724" y="2243843"/>
          <a:ext cx="2191659" cy="1591453"/>
        </a:xfrm>
        <a:prstGeom prst="rect">
          <a:avLst/>
        </a:prstGeom>
        <a:solidFill>
          <a:srgbClr val="F4B3B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304173</xdr:colOff>
      <xdr:row>17</xdr:row>
      <xdr:rowOff>16737</xdr:rowOff>
    </xdr:from>
    <xdr:to>
      <xdr:col>6</xdr:col>
      <xdr:colOff>567052</xdr:colOff>
      <xdr:row>20</xdr:row>
      <xdr:rowOff>70662</xdr:rowOff>
    </xdr:to>
    <xdr:sp macro="" textlink="'pivot table'!A4">
      <xdr:nvSpPr>
        <xdr:cNvPr id="26" name="TextBox 25">
          <a:extLst>
            <a:ext uri="{FF2B5EF4-FFF2-40B4-BE49-F238E27FC236}">
              <a16:creationId xmlns:a16="http://schemas.microsoft.com/office/drawing/2014/main" id="{8315B04F-7BCE-4824-9AC2-EA5E2D7A7E2B}"/>
            </a:ext>
          </a:extLst>
        </xdr:cNvPr>
        <xdr:cNvSpPr txBox="1"/>
      </xdr:nvSpPr>
      <xdr:spPr>
        <a:xfrm>
          <a:off x="2138989" y="3084790"/>
          <a:ext cx="2097695" cy="595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aseline="0"/>
            <a:t>WOMEN POPULATION</a:t>
          </a:r>
        </a:p>
      </xdr:txBody>
    </xdr:sp>
    <xdr:clientData/>
  </xdr:twoCellAnchor>
  <xdr:twoCellAnchor>
    <xdr:from>
      <xdr:col>0</xdr:col>
      <xdr:colOff>120245</xdr:colOff>
      <xdr:row>17</xdr:row>
      <xdr:rowOff>156916</xdr:rowOff>
    </xdr:from>
    <xdr:to>
      <xdr:col>3</xdr:col>
      <xdr:colOff>331011</xdr:colOff>
      <xdr:row>20</xdr:row>
      <xdr:rowOff>43428</xdr:rowOff>
    </xdr:to>
    <xdr:sp macro="" textlink="'pivot table'!A4">
      <xdr:nvSpPr>
        <xdr:cNvPr id="29" name="TextBox 28">
          <a:extLst>
            <a:ext uri="{FF2B5EF4-FFF2-40B4-BE49-F238E27FC236}">
              <a16:creationId xmlns:a16="http://schemas.microsoft.com/office/drawing/2014/main" id="{46BBF4F3-696B-4ABD-B1E5-A67551F4AAA0}"/>
            </a:ext>
          </a:extLst>
        </xdr:cNvPr>
        <xdr:cNvSpPr txBox="1"/>
      </xdr:nvSpPr>
      <xdr:spPr>
        <a:xfrm>
          <a:off x="120245" y="3241202"/>
          <a:ext cx="2034123" cy="430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t>TYPES OF CRIMES</a:t>
          </a:r>
        </a:p>
      </xdr:txBody>
    </xdr:sp>
    <xdr:clientData/>
  </xdr:twoCellAnchor>
  <xdr:twoCellAnchor>
    <xdr:from>
      <xdr:col>3</xdr:col>
      <xdr:colOff>353833</xdr:colOff>
      <xdr:row>14</xdr:row>
      <xdr:rowOff>18132</xdr:rowOff>
    </xdr:from>
    <xdr:to>
      <xdr:col>6</xdr:col>
      <xdr:colOff>447243</xdr:colOff>
      <xdr:row>18</xdr:row>
      <xdr:rowOff>42452</xdr:rowOff>
    </xdr:to>
    <xdr:sp macro="" textlink="">
      <xdr:nvSpPr>
        <xdr:cNvPr id="30" name="TextBox 29">
          <a:extLst>
            <a:ext uri="{FF2B5EF4-FFF2-40B4-BE49-F238E27FC236}">
              <a16:creationId xmlns:a16="http://schemas.microsoft.com/office/drawing/2014/main" id="{BAC25D27-D3AA-40A8-87A3-5DBA66680B8F}"/>
            </a:ext>
          </a:extLst>
        </xdr:cNvPr>
        <xdr:cNvSpPr txBox="1"/>
      </xdr:nvSpPr>
      <xdr:spPr>
        <a:xfrm>
          <a:off x="2188649" y="2544764"/>
          <a:ext cx="1928226" cy="746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0" i="0" u="none" strike="noStrike">
              <a:solidFill>
                <a:srgbClr val="000000"/>
              </a:solidFill>
              <a:latin typeface="Calibri"/>
              <a:ea typeface="Calibri"/>
              <a:cs typeface="Calibri"/>
            </a:rPr>
            <a:t>686M</a:t>
          </a:r>
        </a:p>
      </xdr:txBody>
    </xdr:sp>
    <xdr:clientData/>
  </xdr:twoCellAnchor>
  <xdr:twoCellAnchor>
    <xdr:from>
      <xdr:col>0</xdr:col>
      <xdr:colOff>40532</xdr:colOff>
      <xdr:row>20</xdr:row>
      <xdr:rowOff>153931</xdr:rowOff>
    </xdr:from>
    <xdr:to>
      <xdr:col>7</xdr:col>
      <xdr:colOff>48638</xdr:colOff>
      <xdr:row>28</xdr:row>
      <xdr:rowOff>0</xdr:rowOff>
    </xdr:to>
    <xdr:sp macro="" textlink="">
      <xdr:nvSpPr>
        <xdr:cNvPr id="31" name="Rectangle 30">
          <a:extLst>
            <a:ext uri="{FF2B5EF4-FFF2-40B4-BE49-F238E27FC236}">
              <a16:creationId xmlns:a16="http://schemas.microsoft.com/office/drawing/2014/main" id="{161969AB-7925-4B1E-B183-95C4B5BD4896}"/>
            </a:ext>
          </a:extLst>
        </xdr:cNvPr>
        <xdr:cNvSpPr/>
      </xdr:nvSpPr>
      <xdr:spPr>
        <a:xfrm>
          <a:off x="40532" y="3828397"/>
          <a:ext cx="4266873" cy="1315856"/>
        </a:xfrm>
        <a:prstGeom prst="rect">
          <a:avLst/>
        </a:prstGeom>
        <a:solidFill>
          <a:srgbClr val="FF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0</xdr:colOff>
      <xdr:row>22</xdr:row>
      <xdr:rowOff>101895</xdr:rowOff>
    </xdr:from>
    <xdr:to>
      <xdr:col>2</xdr:col>
      <xdr:colOff>599322</xdr:colOff>
      <xdr:row>28</xdr:row>
      <xdr:rowOff>30083</xdr:rowOff>
    </xdr:to>
    <xdr:sp macro="" textlink="">
      <xdr:nvSpPr>
        <xdr:cNvPr id="34" name="TextBox 33">
          <a:extLst>
            <a:ext uri="{FF2B5EF4-FFF2-40B4-BE49-F238E27FC236}">
              <a16:creationId xmlns:a16="http://schemas.microsoft.com/office/drawing/2014/main" id="{F5A8B30B-2634-438C-8433-8DDD461B53A1}"/>
            </a:ext>
          </a:extLst>
        </xdr:cNvPr>
        <xdr:cNvSpPr txBox="1"/>
      </xdr:nvSpPr>
      <xdr:spPr>
        <a:xfrm>
          <a:off x="0" y="4195430"/>
          <a:ext cx="1822066" cy="104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200" b="1">
              <a:solidFill>
                <a:srgbClr val="6E1313"/>
              </a:solidFill>
            </a:rPr>
            <a:t>2.6</a:t>
          </a:r>
        </a:p>
      </xdr:txBody>
    </xdr:sp>
    <xdr:clientData/>
  </xdr:twoCellAnchor>
  <xdr:twoCellAnchor>
    <xdr:from>
      <xdr:col>3</xdr:col>
      <xdr:colOff>238327</xdr:colOff>
      <xdr:row>22</xdr:row>
      <xdr:rowOff>62023</xdr:rowOff>
    </xdr:from>
    <xdr:to>
      <xdr:col>6</xdr:col>
      <xdr:colOff>594930</xdr:colOff>
      <xdr:row>27</xdr:row>
      <xdr:rowOff>148280</xdr:rowOff>
    </xdr:to>
    <xdr:sp macro="" textlink="">
      <xdr:nvSpPr>
        <xdr:cNvPr id="39" name="TextBox 38">
          <a:extLst>
            <a:ext uri="{FF2B5EF4-FFF2-40B4-BE49-F238E27FC236}">
              <a16:creationId xmlns:a16="http://schemas.microsoft.com/office/drawing/2014/main" id="{E9E7409F-BA72-4AE1-B67C-915DC8494655}"/>
            </a:ext>
          </a:extLst>
        </xdr:cNvPr>
        <xdr:cNvSpPr txBox="1"/>
      </xdr:nvSpPr>
      <xdr:spPr>
        <a:xfrm>
          <a:off x="2072443" y="4155558"/>
          <a:ext cx="2190720" cy="1016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200" b="1">
              <a:solidFill>
                <a:srgbClr val="6E1313"/>
              </a:solidFill>
            </a:rPr>
            <a:t>0.06</a:t>
          </a:r>
        </a:p>
      </xdr:txBody>
    </xdr:sp>
    <xdr:clientData/>
  </xdr:twoCellAnchor>
  <xdr:twoCellAnchor>
    <xdr:from>
      <xdr:col>1</xdr:col>
      <xdr:colOff>594279</xdr:colOff>
      <xdr:row>23</xdr:row>
      <xdr:rowOff>181640</xdr:rowOff>
    </xdr:from>
    <xdr:to>
      <xdr:col>2</xdr:col>
      <xdr:colOff>412011</xdr:colOff>
      <xdr:row>25</xdr:row>
      <xdr:rowOff>119587</xdr:rowOff>
    </xdr:to>
    <xdr:sp macro="" textlink="'pivot table'!A4">
      <xdr:nvSpPr>
        <xdr:cNvPr id="40" name="TextBox 39">
          <a:extLst>
            <a:ext uri="{FF2B5EF4-FFF2-40B4-BE49-F238E27FC236}">
              <a16:creationId xmlns:a16="http://schemas.microsoft.com/office/drawing/2014/main" id="{DFF3149B-E956-476C-9A52-88962CAC6B1C}"/>
            </a:ext>
          </a:extLst>
        </xdr:cNvPr>
        <xdr:cNvSpPr txBox="1"/>
      </xdr:nvSpPr>
      <xdr:spPr>
        <a:xfrm>
          <a:off x="1205651" y="4461245"/>
          <a:ext cx="429104" cy="310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solidFill>
                <a:srgbClr val="6E1313"/>
              </a:solidFill>
            </a:rPr>
            <a:t>%</a:t>
          </a:r>
        </a:p>
      </xdr:txBody>
    </xdr:sp>
    <xdr:clientData/>
  </xdr:twoCellAnchor>
  <xdr:twoCellAnchor>
    <xdr:from>
      <xdr:col>6</xdr:col>
      <xdr:colOff>77713</xdr:colOff>
      <xdr:row>23</xdr:row>
      <xdr:rowOff>165689</xdr:rowOff>
    </xdr:from>
    <xdr:to>
      <xdr:col>6</xdr:col>
      <xdr:colOff>506817</xdr:colOff>
      <xdr:row>25</xdr:row>
      <xdr:rowOff>108067</xdr:rowOff>
    </xdr:to>
    <xdr:sp macro="" textlink="'pivot table'!A4">
      <xdr:nvSpPr>
        <xdr:cNvPr id="41" name="TextBox 40">
          <a:extLst>
            <a:ext uri="{FF2B5EF4-FFF2-40B4-BE49-F238E27FC236}">
              <a16:creationId xmlns:a16="http://schemas.microsoft.com/office/drawing/2014/main" id="{A5D194E2-0DF9-409D-9630-48236511855E}"/>
            </a:ext>
          </a:extLst>
        </xdr:cNvPr>
        <xdr:cNvSpPr txBox="1"/>
      </xdr:nvSpPr>
      <xdr:spPr>
        <a:xfrm>
          <a:off x="3745946" y="4445294"/>
          <a:ext cx="429104" cy="314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aseline="0">
              <a:solidFill>
                <a:srgbClr val="6E1313"/>
              </a:solidFill>
            </a:rPr>
            <a:t>%</a:t>
          </a:r>
        </a:p>
      </xdr:txBody>
    </xdr:sp>
    <xdr:clientData/>
  </xdr:twoCellAnchor>
  <xdr:twoCellAnchor>
    <xdr:from>
      <xdr:col>3</xdr:col>
      <xdr:colOff>398575</xdr:colOff>
      <xdr:row>20</xdr:row>
      <xdr:rowOff>108517</xdr:rowOff>
    </xdr:from>
    <xdr:to>
      <xdr:col>6</xdr:col>
      <xdr:colOff>186070</xdr:colOff>
      <xdr:row>23</xdr:row>
      <xdr:rowOff>162441</xdr:rowOff>
    </xdr:to>
    <xdr:sp macro="" textlink="'pivot table'!A4">
      <xdr:nvSpPr>
        <xdr:cNvPr id="42" name="TextBox 41">
          <a:extLst>
            <a:ext uri="{FF2B5EF4-FFF2-40B4-BE49-F238E27FC236}">
              <a16:creationId xmlns:a16="http://schemas.microsoft.com/office/drawing/2014/main" id="{2A6B7990-E3D4-4F0F-B84A-028305F9995F}"/>
            </a:ext>
          </a:extLst>
        </xdr:cNvPr>
        <xdr:cNvSpPr txBox="1"/>
      </xdr:nvSpPr>
      <xdr:spPr>
        <a:xfrm>
          <a:off x="2232691" y="3829912"/>
          <a:ext cx="1621612" cy="612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aseline="0">
              <a:solidFill>
                <a:srgbClr val="6D7C83"/>
              </a:solidFill>
            </a:rPr>
            <a:t>% OF ABUSED</a:t>
          </a:r>
        </a:p>
        <a:p>
          <a:r>
            <a:rPr lang="en-US" sz="1600" baseline="0">
              <a:solidFill>
                <a:srgbClr val="6D7C83"/>
              </a:solidFill>
            </a:rPr>
            <a:t> WOMEN</a:t>
          </a:r>
        </a:p>
      </xdr:txBody>
    </xdr:sp>
    <xdr:clientData/>
  </xdr:twoCellAnchor>
  <xdr:twoCellAnchor>
    <xdr:from>
      <xdr:col>0</xdr:col>
      <xdr:colOff>37067</xdr:colOff>
      <xdr:row>20</xdr:row>
      <xdr:rowOff>92569</xdr:rowOff>
    </xdr:from>
    <xdr:to>
      <xdr:col>2</xdr:col>
      <xdr:colOff>310116</xdr:colOff>
      <xdr:row>23</xdr:row>
      <xdr:rowOff>146493</xdr:rowOff>
    </xdr:to>
    <xdr:sp macro="" textlink="'pivot table'!AM33">
      <xdr:nvSpPr>
        <xdr:cNvPr id="43" name="TextBox 42">
          <a:extLst>
            <a:ext uri="{FF2B5EF4-FFF2-40B4-BE49-F238E27FC236}">
              <a16:creationId xmlns:a16="http://schemas.microsoft.com/office/drawing/2014/main" id="{92F187CE-D788-4E4C-A3AF-3AE80BA7F193}"/>
            </a:ext>
          </a:extLst>
        </xdr:cNvPr>
        <xdr:cNvSpPr txBox="1"/>
      </xdr:nvSpPr>
      <xdr:spPr>
        <a:xfrm>
          <a:off x="37067" y="3813964"/>
          <a:ext cx="1495793" cy="612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aseline="0">
              <a:solidFill>
                <a:srgbClr val="6D7C83"/>
              </a:solidFill>
            </a:rPr>
            <a:t>DEATH</a:t>
          </a:r>
        </a:p>
        <a:p>
          <a:r>
            <a:rPr lang="en-US" sz="1600" baseline="0">
              <a:solidFill>
                <a:srgbClr val="6D7C83"/>
              </a:solidFill>
            </a:rPr>
            <a:t>RATE</a:t>
          </a:r>
        </a:p>
      </xdr:txBody>
    </xdr:sp>
    <xdr:clientData/>
  </xdr:twoCellAnchor>
  <xdr:twoCellAnchor>
    <xdr:from>
      <xdr:col>7</xdr:col>
      <xdr:colOff>124691</xdr:colOff>
      <xdr:row>38</xdr:row>
      <xdr:rowOff>146538</xdr:rowOff>
    </xdr:from>
    <xdr:to>
      <xdr:col>16</xdr:col>
      <xdr:colOff>351692</xdr:colOff>
      <xdr:row>54</xdr:row>
      <xdr:rowOff>166254</xdr:rowOff>
    </xdr:to>
    <xdr:graphicFrame macro="">
      <xdr:nvGraphicFramePr>
        <xdr:cNvPr id="33" name="Chart 32">
          <a:extLst>
            <a:ext uri="{FF2B5EF4-FFF2-40B4-BE49-F238E27FC236}">
              <a16:creationId xmlns:a16="http://schemas.microsoft.com/office/drawing/2014/main" id="{8FCDD251-9557-4A91-AFA2-64ED23317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175845</xdr:colOff>
      <xdr:row>41</xdr:row>
      <xdr:rowOff>118753</xdr:rowOff>
    </xdr:from>
    <xdr:to>
      <xdr:col>24</xdr:col>
      <xdr:colOff>547076</xdr:colOff>
      <xdr:row>54</xdr:row>
      <xdr:rowOff>111655</xdr:rowOff>
    </xdr:to>
    <xdr:graphicFrame macro="">
      <xdr:nvGraphicFramePr>
        <xdr:cNvPr id="35" name="Chart 34">
          <a:extLst>
            <a:ext uri="{FF2B5EF4-FFF2-40B4-BE49-F238E27FC236}">
              <a16:creationId xmlns:a16="http://schemas.microsoft.com/office/drawing/2014/main" id="{A70011E6-A820-4636-9211-CA7D475CF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399967</xdr:colOff>
      <xdr:row>41</xdr:row>
      <xdr:rowOff>34652</xdr:rowOff>
    </xdr:from>
    <xdr:to>
      <xdr:col>24</xdr:col>
      <xdr:colOff>457201</xdr:colOff>
      <xdr:row>42</xdr:row>
      <xdr:rowOff>169333</xdr:rowOff>
    </xdr:to>
    <xdr:sp macro="" textlink="">
      <xdr:nvSpPr>
        <xdr:cNvPr id="36" name="TextBox 35">
          <a:extLst>
            <a:ext uri="{FF2B5EF4-FFF2-40B4-BE49-F238E27FC236}">
              <a16:creationId xmlns:a16="http://schemas.microsoft.com/office/drawing/2014/main" id="{7A088067-25E8-4160-9BEB-E1D7E6998235}"/>
            </a:ext>
          </a:extLst>
        </xdr:cNvPr>
        <xdr:cNvSpPr txBox="1"/>
      </xdr:nvSpPr>
      <xdr:spPr>
        <a:xfrm>
          <a:off x="14420767" y="7440163"/>
          <a:ext cx="666834" cy="31530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1400" b="1"/>
            <a:t>0.129</a:t>
          </a:r>
          <a:endParaRPr lang="en-US" sz="1100" b="1"/>
        </a:p>
      </xdr:txBody>
    </xdr:sp>
    <xdr:clientData/>
  </xdr:twoCellAnchor>
  <xdr:twoCellAnchor>
    <xdr:from>
      <xdr:col>7</xdr:col>
      <xdr:colOff>224546</xdr:colOff>
      <xdr:row>55</xdr:row>
      <xdr:rowOff>74342</xdr:rowOff>
    </xdr:from>
    <xdr:to>
      <xdr:col>24</xdr:col>
      <xdr:colOff>544285</xdr:colOff>
      <xdr:row>81</xdr:row>
      <xdr:rowOff>139390</xdr:rowOff>
    </xdr:to>
    <mc:AlternateContent xmlns:mc="http://schemas.openxmlformats.org/markup-compatibility/2006">
      <mc:Choice xmlns:cx1="http://schemas.microsoft.com/office/drawing/2015/9/8/chartex" Requires="cx1">
        <xdr:graphicFrame macro="">
          <xdr:nvGraphicFramePr>
            <xdr:cNvPr id="38" name="Chart 37">
              <a:extLst>
                <a:ext uri="{FF2B5EF4-FFF2-40B4-BE49-F238E27FC236}">
                  <a16:creationId xmlns:a16="http://schemas.microsoft.com/office/drawing/2014/main" id="{0A6DB761-AFE4-40EC-B833-46AE09301C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491746" y="10132742"/>
              <a:ext cx="10682939" cy="481992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87029</xdr:colOff>
      <xdr:row>5</xdr:row>
      <xdr:rowOff>131977</xdr:rowOff>
    </xdr:from>
    <xdr:to>
      <xdr:col>25</xdr:col>
      <xdr:colOff>47625</xdr:colOff>
      <xdr:row>31</xdr:row>
      <xdr:rowOff>160961</xdr:rowOff>
    </xdr:to>
    <xdr:sp macro="" textlink="">
      <xdr:nvSpPr>
        <xdr:cNvPr id="80" name="Rectangle 79">
          <a:extLst>
            <a:ext uri="{FF2B5EF4-FFF2-40B4-BE49-F238E27FC236}">
              <a16:creationId xmlns:a16="http://schemas.microsoft.com/office/drawing/2014/main" id="{454BAD65-8A6C-4C5C-9A47-3C0DBE6E5CF3}"/>
            </a:ext>
          </a:extLst>
        </xdr:cNvPr>
        <xdr:cNvSpPr/>
      </xdr:nvSpPr>
      <xdr:spPr>
        <a:xfrm flipV="1">
          <a:off x="4354229" y="1069823"/>
          <a:ext cx="10933396" cy="4905784"/>
        </a:xfrm>
        <a:prstGeom prst="rect">
          <a:avLst/>
        </a:prstGeom>
        <a:solidFill>
          <a:srgbClr val="F4B3B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277327</xdr:colOff>
      <xdr:row>24</xdr:row>
      <xdr:rowOff>44970</xdr:rowOff>
    </xdr:from>
    <xdr:to>
      <xdr:col>7</xdr:col>
      <xdr:colOff>375198</xdr:colOff>
      <xdr:row>24</xdr:row>
      <xdr:rowOff>128860</xdr:rowOff>
    </xdr:to>
    <xdr:sp macro="" textlink="">
      <xdr:nvSpPr>
        <xdr:cNvPr id="50" name="Rectangle 49">
          <a:extLst>
            <a:ext uri="{FF2B5EF4-FFF2-40B4-BE49-F238E27FC236}">
              <a16:creationId xmlns:a16="http://schemas.microsoft.com/office/drawing/2014/main" id="{29E9BA64-DDBC-4810-8202-46F2D1BBBE0C}"/>
            </a:ext>
          </a:extLst>
        </xdr:cNvPr>
        <xdr:cNvSpPr/>
      </xdr:nvSpPr>
      <xdr:spPr>
        <a:xfrm>
          <a:off x="4535169" y="4376338"/>
          <a:ext cx="97871" cy="83890"/>
        </a:xfrm>
        <a:prstGeom prst="rect">
          <a:avLst/>
        </a:prstGeom>
        <a:solidFill>
          <a:srgbClr val="44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277327</xdr:colOff>
      <xdr:row>25</xdr:row>
      <xdr:rowOff>174036</xdr:rowOff>
    </xdr:from>
    <xdr:to>
      <xdr:col>7</xdr:col>
      <xdr:colOff>375198</xdr:colOff>
      <xdr:row>26</xdr:row>
      <xdr:rowOff>79467</xdr:rowOff>
    </xdr:to>
    <xdr:sp macro="" textlink="">
      <xdr:nvSpPr>
        <xdr:cNvPr id="51" name="Rectangle 50">
          <a:extLst>
            <a:ext uri="{FF2B5EF4-FFF2-40B4-BE49-F238E27FC236}">
              <a16:creationId xmlns:a16="http://schemas.microsoft.com/office/drawing/2014/main" id="{1DD0609E-24E8-4DD1-B360-E8A4E918FC0F}"/>
            </a:ext>
          </a:extLst>
        </xdr:cNvPr>
        <xdr:cNvSpPr/>
      </xdr:nvSpPr>
      <xdr:spPr>
        <a:xfrm>
          <a:off x="4535169" y="4685878"/>
          <a:ext cx="97871" cy="85905"/>
        </a:xfrm>
        <a:prstGeom prst="rect">
          <a:avLst/>
        </a:prstGeom>
        <a:solidFill>
          <a:srgbClr val="44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277327</xdr:colOff>
      <xdr:row>10</xdr:row>
      <xdr:rowOff>99112</xdr:rowOff>
    </xdr:from>
    <xdr:to>
      <xdr:col>7</xdr:col>
      <xdr:colOff>375198</xdr:colOff>
      <xdr:row>11</xdr:row>
      <xdr:rowOff>4543</xdr:rowOff>
    </xdr:to>
    <xdr:sp macro="" textlink="">
      <xdr:nvSpPr>
        <xdr:cNvPr id="52" name="Rectangle 51">
          <a:extLst>
            <a:ext uri="{FF2B5EF4-FFF2-40B4-BE49-F238E27FC236}">
              <a16:creationId xmlns:a16="http://schemas.microsoft.com/office/drawing/2014/main" id="{5FBCBE89-CC57-454C-AB27-061E36C1D011}"/>
            </a:ext>
          </a:extLst>
        </xdr:cNvPr>
        <xdr:cNvSpPr/>
      </xdr:nvSpPr>
      <xdr:spPr>
        <a:xfrm>
          <a:off x="4535169" y="1903849"/>
          <a:ext cx="97871" cy="85905"/>
        </a:xfrm>
        <a:prstGeom prst="rect">
          <a:avLst/>
        </a:prstGeom>
        <a:solidFill>
          <a:srgbClr val="44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277327</xdr:colOff>
      <xdr:row>17</xdr:row>
      <xdr:rowOff>74700</xdr:rowOff>
    </xdr:from>
    <xdr:to>
      <xdr:col>7</xdr:col>
      <xdr:colOff>375198</xdr:colOff>
      <xdr:row>17</xdr:row>
      <xdr:rowOff>155288</xdr:rowOff>
    </xdr:to>
    <xdr:sp macro="" textlink="">
      <xdr:nvSpPr>
        <xdr:cNvPr id="53" name="Rectangle 52">
          <a:extLst>
            <a:ext uri="{FF2B5EF4-FFF2-40B4-BE49-F238E27FC236}">
              <a16:creationId xmlns:a16="http://schemas.microsoft.com/office/drawing/2014/main" id="{3CDFD230-C78A-4BB6-B789-04A36DEC4310}"/>
            </a:ext>
          </a:extLst>
        </xdr:cNvPr>
        <xdr:cNvSpPr/>
      </xdr:nvSpPr>
      <xdr:spPr>
        <a:xfrm>
          <a:off x="4535169" y="3142753"/>
          <a:ext cx="97871" cy="80588"/>
        </a:xfrm>
        <a:prstGeom prst="rect">
          <a:avLst/>
        </a:prstGeom>
        <a:solidFill>
          <a:srgbClr val="44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77298</xdr:colOff>
      <xdr:row>9</xdr:row>
      <xdr:rowOff>168274</xdr:rowOff>
    </xdr:from>
    <xdr:to>
      <xdr:col>11</xdr:col>
      <xdr:colOff>459635</xdr:colOff>
      <xdr:row>11</xdr:row>
      <xdr:rowOff>71472</xdr:rowOff>
    </xdr:to>
    <xdr:sp macro="" textlink="'pivot table'!B12">
      <xdr:nvSpPr>
        <xdr:cNvPr id="64" name="TextBox 63">
          <a:extLst>
            <a:ext uri="{FF2B5EF4-FFF2-40B4-BE49-F238E27FC236}">
              <a16:creationId xmlns:a16="http://schemas.microsoft.com/office/drawing/2014/main" id="{7FCCD199-D04A-4679-9183-FDA95EE54A3A}"/>
            </a:ext>
          </a:extLst>
        </xdr:cNvPr>
        <xdr:cNvSpPr txBox="1"/>
      </xdr:nvSpPr>
      <xdr:spPr>
        <a:xfrm>
          <a:off x="6200512" y="1821542"/>
          <a:ext cx="994659" cy="270591"/>
        </a:xfrm>
        <a:prstGeom prst="rect">
          <a:avLst/>
        </a:prstGeom>
        <a:solidFill>
          <a:srgbClr val="440000">
            <a:alpha val="49804"/>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069E89-6207-4975-8953-937C89B985A5}" type="TxLink">
            <a:rPr lang="en-US" sz="1100" b="0" i="0" u="none" strike="noStrike">
              <a:solidFill>
                <a:srgbClr val="000000"/>
              </a:solidFill>
              <a:latin typeface="Calibri"/>
              <a:ea typeface="Calibri"/>
              <a:cs typeface="Calibri"/>
            </a:rPr>
            <a:pPr/>
            <a:t>65743</a:t>
          </a:fld>
          <a:endParaRPr lang="en-US" sz="1100"/>
        </a:p>
      </xdr:txBody>
    </xdr:sp>
    <xdr:clientData/>
  </xdr:twoCellAnchor>
  <xdr:twoCellAnchor>
    <xdr:from>
      <xdr:col>11</xdr:col>
      <xdr:colOff>568158</xdr:colOff>
      <xdr:row>6</xdr:row>
      <xdr:rowOff>13560</xdr:rowOff>
    </xdr:from>
    <xdr:to>
      <xdr:col>22</xdr:col>
      <xdr:colOff>149412</xdr:colOff>
      <xdr:row>32</xdr:row>
      <xdr:rowOff>55123</xdr:rowOff>
    </xdr:to>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6D5F04A1-B34C-40D1-8005-0ECF512630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273758" y="1110840"/>
              <a:ext cx="6286854" cy="47964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153797</xdr:colOff>
      <xdr:row>6</xdr:row>
      <xdr:rowOff>34954</xdr:rowOff>
    </xdr:from>
    <xdr:to>
      <xdr:col>11</xdr:col>
      <xdr:colOff>16386</xdr:colOff>
      <xdr:row>9</xdr:row>
      <xdr:rowOff>114709</xdr:rowOff>
    </xdr:to>
    <xdr:sp macro="" textlink="">
      <xdr:nvSpPr>
        <xdr:cNvPr id="6" name="TextBox 5">
          <a:extLst>
            <a:ext uri="{FF2B5EF4-FFF2-40B4-BE49-F238E27FC236}">
              <a16:creationId xmlns:a16="http://schemas.microsoft.com/office/drawing/2014/main" id="{3A272196-BD02-4474-9CE9-58E6AD2E90DE}"/>
            </a:ext>
          </a:extLst>
        </xdr:cNvPr>
        <xdr:cNvSpPr txBox="1"/>
      </xdr:nvSpPr>
      <xdr:spPr>
        <a:xfrm>
          <a:off x="4398055" y="1116502"/>
          <a:ext cx="2287879" cy="620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Top 10 ranking</a:t>
          </a:r>
          <a:r>
            <a:rPr lang="en-US" sz="1400" baseline="0"/>
            <a:t> of state with highest crime</a:t>
          </a:r>
        </a:p>
        <a:p>
          <a:endParaRPr lang="en-US" sz="1400"/>
        </a:p>
      </xdr:txBody>
    </xdr:sp>
    <xdr:clientData/>
  </xdr:twoCellAnchor>
  <xdr:twoCellAnchor>
    <xdr:from>
      <xdr:col>7</xdr:col>
      <xdr:colOff>407975</xdr:colOff>
      <xdr:row>9</xdr:row>
      <xdr:rowOff>149081</xdr:rowOff>
    </xdr:from>
    <xdr:to>
      <xdr:col>9</xdr:col>
      <xdr:colOff>561712</xdr:colOff>
      <xdr:row>11</xdr:row>
      <xdr:rowOff>52279</xdr:rowOff>
    </xdr:to>
    <xdr:sp macro="" textlink="'pivot table'!A12">
      <xdr:nvSpPr>
        <xdr:cNvPr id="12" name="TextBox 11">
          <a:extLst>
            <a:ext uri="{FF2B5EF4-FFF2-40B4-BE49-F238E27FC236}">
              <a16:creationId xmlns:a16="http://schemas.microsoft.com/office/drawing/2014/main" id="{14FE7685-210B-4E4F-AB1E-E342D5C346A1}"/>
            </a:ext>
          </a:extLst>
        </xdr:cNvPr>
        <xdr:cNvSpPr txBox="1"/>
      </xdr:nvSpPr>
      <xdr:spPr>
        <a:xfrm>
          <a:off x="4694225" y="1802349"/>
          <a:ext cx="1378380" cy="270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F07E92-9D01-4488-80F5-C88084292935}" type="TxLink">
            <a:rPr lang="en-US" sz="1400" b="0" i="0" u="none" strike="noStrike">
              <a:solidFill>
                <a:schemeClr val="tx1"/>
              </a:solidFill>
              <a:latin typeface="Calibri"/>
              <a:ea typeface="Calibri"/>
              <a:cs typeface="Calibri"/>
            </a:rPr>
            <a:pPr/>
            <a:t>Uttar Pradesh</a:t>
          </a:fld>
          <a:endParaRPr lang="en-US" sz="1400">
            <a:solidFill>
              <a:schemeClr val="tx1"/>
            </a:solidFill>
          </a:endParaRPr>
        </a:p>
      </xdr:txBody>
    </xdr:sp>
    <xdr:clientData/>
  </xdr:twoCellAnchor>
  <xdr:twoCellAnchor>
    <xdr:from>
      <xdr:col>7</xdr:col>
      <xdr:colOff>387564</xdr:colOff>
      <xdr:row>11</xdr:row>
      <xdr:rowOff>101564</xdr:rowOff>
    </xdr:from>
    <xdr:to>
      <xdr:col>9</xdr:col>
      <xdr:colOff>549322</xdr:colOff>
      <xdr:row>13</xdr:row>
      <xdr:rowOff>7985</xdr:rowOff>
    </xdr:to>
    <xdr:sp macro="" textlink="'pivot table'!A13">
      <xdr:nvSpPr>
        <xdr:cNvPr id="55" name="TextBox 54">
          <a:extLst>
            <a:ext uri="{FF2B5EF4-FFF2-40B4-BE49-F238E27FC236}">
              <a16:creationId xmlns:a16="http://schemas.microsoft.com/office/drawing/2014/main" id="{BCED104A-5149-4C4B-B152-C3C39E71F447}"/>
            </a:ext>
          </a:extLst>
        </xdr:cNvPr>
        <xdr:cNvSpPr txBox="1"/>
      </xdr:nvSpPr>
      <xdr:spPr>
        <a:xfrm>
          <a:off x="4673814" y="2122225"/>
          <a:ext cx="1386401" cy="273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60F53DE-3E42-4BB5-887F-84D8E6CCF5A4}" type="TxLink">
            <a:rPr lang="en-US" sz="1400" b="0" i="0" u="none" strike="noStrike">
              <a:solidFill>
                <a:schemeClr val="tx1"/>
              </a:solidFill>
              <a:latin typeface="Calibri"/>
              <a:ea typeface="Calibri"/>
              <a:cs typeface="Calibri"/>
            </a:rPr>
            <a:pPr marL="0" indent="0"/>
            <a:t>Maharashtra</a:t>
          </a:fld>
          <a:endParaRPr lang="en-US" sz="1400" b="0" i="0" u="none" strike="noStrike">
            <a:solidFill>
              <a:schemeClr val="tx1"/>
            </a:solidFill>
            <a:latin typeface="Calibri"/>
            <a:ea typeface="Calibri"/>
            <a:cs typeface="Calibri"/>
          </a:endParaRPr>
        </a:p>
      </xdr:txBody>
    </xdr:sp>
    <xdr:clientData/>
  </xdr:twoCellAnchor>
  <xdr:twoCellAnchor>
    <xdr:from>
      <xdr:col>7</xdr:col>
      <xdr:colOff>387564</xdr:colOff>
      <xdr:row>13</xdr:row>
      <xdr:rowOff>43664</xdr:rowOff>
    </xdr:from>
    <xdr:to>
      <xdr:col>9</xdr:col>
      <xdr:colOff>557343</xdr:colOff>
      <xdr:row>14</xdr:row>
      <xdr:rowOff>133781</xdr:rowOff>
    </xdr:to>
    <xdr:sp macro="" textlink="'pivot table'!A14">
      <xdr:nvSpPr>
        <xdr:cNvPr id="56" name="TextBox 55">
          <a:extLst>
            <a:ext uri="{FF2B5EF4-FFF2-40B4-BE49-F238E27FC236}">
              <a16:creationId xmlns:a16="http://schemas.microsoft.com/office/drawing/2014/main" id="{202DD400-6331-4C06-A2BE-0ABC5552EDE6}"/>
            </a:ext>
          </a:extLst>
        </xdr:cNvPr>
        <xdr:cNvSpPr txBox="1"/>
      </xdr:nvSpPr>
      <xdr:spPr>
        <a:xfrm>
          <a:off x="4673814" y="2431718"/>
          <a:ext cx="1394422" cy="273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95A9A2A-E6A1-4D1A-92C0-2B59A7C1F626}" type="TxLink">
            <a:rPr lang="en-US" sz="1400" b="0" i="0" u="none" strike="noStrike">
              <a:solidFill>
                <a:schemeClr val="tx1"/>
              </a:solidFill>
              <a:latin typeface="Calibri"/>
              <a:ea typeface="Calibri"/>
              <a:cs typeface="Calibri"/>
            </a:rPr>
            <a:pPr marL="0" indent="0"/>
            <a:t>Rajasthan</a:t>
          </a:fld>
          <a:endParaRPr lang="en-US" sz="1400" b="0" i="0" u="none" strike="noStrike">
            <a:solidFill>
              <a:schemeClr val="tx1"/>
            </a:solidFill>
            <a:latin typeface="Calibri"/>
            <a:ea typeface="Calibri"/>
            <a:cs typeface="Calibri"/>
          </a:endParaRPr>
        </a:p>
      </xdr:txBody>
    </xdr:sp>
    <xdr:clientData/>
  </xdr:twoCellAnchor>
  <xdr:twoCellAnchor>
    <xdr:from>
      <xdr:col>7</xdr:col>
      <xdr:colOff>373958</xdr:colOff>
      <xdr:row>23</xdr:row>
      <xdr:rowOff>118438</xdr:rowOff>
    </xdr:from>
    <xdr:to>
      <xdr:col>9</xdr:col>
      <xdr:colOff>565127</xdr:colOff>
      <xdr:row>25</xdr:row>
      <xdr:rowOff>24859</xdr:rowOff>
    </xdr:to>
    <xdr:sp macro="" textlink="'pivot table'!A20">
      <xdr:nvSpPr>
        <xdr:cNvPr id="57" name="TextBox 56">
          <a:extLst>
            <a:ext uri="{FF2B5EF4-FFF2-40B4-BE49-F238E27FC236}">
              <a16:creationId xmlns:a16="http://schemas.microsoft.com/office/drawing/2014/main" id="{F1A187F1-745D-4EA1-932C-6472CFC774CE}"/>
            </a:ext>
          </a:extLst>
        </xdr:cNvPr>
        <xdr:cNvSpPr txBox="1"/>
      </xdr:nvSpPr>
      <xdr:spPr>
        <a:xfrm>
          <a:off x="4660208" y="4343456"/>
          <a:ext cx="1415812" cy="273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144D5F6-09C3-478B-A076-0CA97496AA23}" type="TxLink">
            <a:rPr lang="en-US" sz="1400" b="0" i="0" u="none" strike="noStrike">
              <a:solidFill>
                <a:schemeClr val="tx1"/>
              </a:solidFill>
              <a:latin typeface="Calibri"/>
              <a:ea typeface="Calibri"/>
              <a:cs typeface="Calibri"/>
            </a:rPr>
            <a:pPr marL="0" indent="0"/>
            <a:t>Bihar</a:t>
          </a:fld>
          <a:endParaRPr lang="en-US" sz="1400" b="0" i="0" u="none" strike="noStrike">
            <a:solidFill>
              <a:schemeClr val="tx1"/>
            </a:solidFill>
            <a:latin typeface="Calibri"/>
            <a:ea typeface="Calibri"/>
            <a:cs typeface="Calibri"/>
          </a:endParaRPr>
        </a:p>
      </xdr:txBody>
    </xdr:sp>
    <xdr:clientData/>
  </xdr:twoCellAnchor>
  <xdr:twoCellAnchor>
    <xdr:from>
      <xdr:col>7</xdr:col>
      <xdr:colOff>367153</xdr:colOff>
      <xdr:row>25</xdr:row>
      <xdr:rowOff>60540</xdr:rowOff>
    </xdr:from>
    <xdr:to>
      <xdr:col>9</xdr:col>
      <xdr:colOff>574364</xdr:colOff>
      <xdr:row>26</xdr:row>
      <xdr:rowOff>150658</xdr:rowOff>
    </xdr:to>
    <xdr:sp macro="" textlink="'pivot table'!A21">
      <xdr:nvSpPr>
        <xdr:cNvPr id="58" name="TextBox 57">
          <a:extLst>
            <a:ext uri="{FF2B5EF4-FFF2-40B4-BE49-F238E27FC236}">
              <a16:creationId xmlns:a16="http://schemas.microsoft.com/office/drawing/2014/main" id="{1E08BD73-EF25-4DF3-A1AE-A203FC1847A3}"/>
            </a:ext>
          </a:extLst>
        </xdr:cNvPr>
        <xdr:cNvSpPr txBox="1"/>
      </xdr:nvSpPr>
      <xdr:spPr>
        <a:xfrm>
          <a:off x="4653403" y="4652951"/>
          <a:ext cx="1431854" cy="273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1B16C67-C007-4970-B51C-0C3B5A73D0CD}" type="TxLink">
            <a:rPr lang="en-US" sz="1400" b="0" i="0" u="none" strike="noStrike">
              <a:solidFill>
                <a:schemeClr val="tx1"/>
              </a:solidFill>
              <a:latin typeface="Calibri"/>
              <a:ea typeface="Calibri"/>
              <a:cs typeface="Calibri"/>
            </a:rPr>
            <a:pPr marL="0" indent="0"/>
            <a:t>Karnataka </a:t>
          </a:fld>
          <a:endParaRPr lang="en-US" sz="1400" b="0" i="0" u="none" strike="noStrike">
            <a:solidFill>
              <a:schemeClr val="tx1"/>
            </a:solidFill>
            <a:latin typeface="Calibri"/>
            <a:ea typeface="Calibri"/>
            <a:cs typeface="Calibri"/>
          </a:endParaRPr>
        </a:p>
      </xdr:txBody>
    </xdr:sp>
    <xdr:clientData/>
  </xdr:twoCellAnchor>
  <xdr:twoCellAnchor>
    <xdr:from>
      <xdr:col>7</xdr:col>
      <xdr:colOff>367153</xdr:colOff>
      <xdr:row>21</xdr:row>
      <xdr:rowOff>145544</xdr:rowOff>
    </xdr:from>
    <xdr:to>
      <xdr:col>9</xdr:col>
      <xdr:colOff>520891</xdr:colOff>
      <xdr:row>23</xdr:row>
      <xdr:rowOff>48742</xdr:rowOff>
    </xdr:to>
    <xdr:sp macro="" textlink="'pivot table'!A19">
      <xdr:nvSpPr>
        <xdr:cNvPr id="59" name="TextBox 58">
          <a:extLst>
            <a:ext uri="{FF2B5EF4-FFF2-40B4-BE49-F238E27FC236}">
              <a16:creationId xmlns:a16="http://schemas.microsoft.com/office/drawing/2014/main" id="{69A59B89-8EC9-46AC-B4E6-DEB26ED58917}"/>
            </a:ext>
          </a:extLst>
        </xdr:cNvPr>
        <xdr:cNvSpPr txBox="1"/>
      </xdr:nvSpPr>
      <xdr:spPr>
        <a:xfrm>
          <a:off x="4653403" y="4003169"/>
          <a:ext cx="1378381" cy="270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EF303EE-7EA6-4E76-9EB0-2B37B6AAE788}" type="TxLink">
            <a:rPr lang="en-US" sz="1400" b="0" i="0" u="none" strike="noStrike">
              <a:solidFill>
                <a:schemeClr val="tx1"/>
              </a:solidFill>
              <a:latin typeface="Calibri"/>
              <a:ea typeface="Calibri"/>
              <a:cs typeface="Calibri"/>
            </a:rPr>
            <a:pPr marL="0" indent="0"/>
            <a:t>Telengana</a:t>
          </a:fld>
          <a:endParaRPr lang="en-US" sz="1400" b="0" i="0" u="none" strike="noStrike">
            <a:solidFill>
              <a:schemeClr val="tx1"/>
            </a:solidFill>
            <a:latin typeface="Calibri"/>
            <a:ea typeface="Calibri"/>
            <a:cs typeface="Calibri"/>
          </a:endParaRPr>
        </a:p>
      </xdr:txBody>
    </xdr:sp>
    <xdr:clientData/>
  </xdr:twoCellAnchor>
  <xdr:twoCellAnchor>
    <xdr:from>
      <xdr:col>7</xdr:col>
      <xdr:colOff>367153</xdr:colOff>
      <xdr:row>15</xdr:row>
      <xdr:rowOff>19781</xdr:rowOff>
    </xdr:from>
    <xdr:to>
      <xdr:col>9</xdr:col>
      <xdr:colOff>502175</xdr:colOff>
      <xdr:row>16</xdr:row>
      <xdr:rowOff>106675</xdr:rowOff>
    </xdr:to>
    <xdr:sp macro="" textlink="'pivot table'!A15">
      <xdr:nvSpPr>
        <xdr:cNvPr id="60" name="TextBox 59">
          <a:extLst>
            <a:ext uri="{FF2B5EF4-FFF2-40B4-BE49-F238E27FC236}">
              <a16:creationId xmlns:a16="http://schemas.microsoft.com/office/drawing/2014/main" id="{F8C0C193-E3BA-4D76-AF38-D6BE8EA99E5E}"/>
            </a:ext>
          </a:extLst>
        </xdr:cNvPr>
        <xdr:cNvSpPr txBox="1"/>
      </xdr:nvSpPr>
      <xdr:spPr>
        <a:xfrm>
          <a:off x="4653403" y="2775227"/>
          <a:ext cx="1359665" cy="270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765077-5854-4DA8-9256-C5C567C363AA}" type="TxLink">
            <a:rPr lang="en-US" sz="1400" b="0" i="0" u="none" strike="noStrike">
              <a:solidFill>
                <a:schemeClr val="tx1"/>
              </a:solidFill>
              <a:latin typeface="Calibri"/>
              <a:ea typeface="Calibri"/>
              <a:cs typeface="Calibri"/>
            </a:rPr>
            <a:pPr marL="0" indent="0"/>
            <a:t>West Bengal</a:t>
          </a:fld>
          <a:endParaRPr lang="en-US" sz="1400" b="0" i="0" u="none" strike="noStrike">
            <a:solidFill>
              <a:schemeClr val="tx1"/>
            </a:solidFill>
            <a:latin typeface="Calibri"/>
            <a:ea typeface="Calibri"/>
            <a:cs typeface="Calibri"/>
          </a:endParaRPr>
        </a:p>
      </xdr:txBody>
    </xdr:sp>
    <xdr:clientData/>
  </xdr:twoCellAnchor>
  <xdr:twoCellAnchor>
    <xdr:from>
      <xdr:col>7</xdr:col>
      <xdr:colOff>407975</xdr:colOff>
      <xdr:row>16</xdr:row>
      <xdr:rowOff>118361</xdr:rowOff>
    </xdr:from>
    <xdr:to>
      <xdr:col>9</xdr:col>
      <xdr:colOff>544333</xdr:colOff>
      <xdr:row>18</xdr:row>
      <xdr:rowOff>21560</xdr:rowOff>
    </xdr:to>
    <xdr:sp macro="" textlink="'pivot table'!A16">
      <xdr:nvSpPr>
        <xdr:cNvPr id="61" name="TextBox 60">
          <a:extLst>
            <a:ext uri="{FF2B5EF4-FFF2-40B4-BE49-F238E27FC236}">
              <a16:creationId xmlns:a16="http://schemas.microsoft.com/office/drawing/2014/main" id="{07F1A3C9-9711-4382-A08F-8FD45AA3DABA}"/>
            </a:ext>
          </a:extLst>
        </xdr:cNvPr>
        <xdr:cNvSpPr txBox="1"/>
      </xdr:nvSpPr>
      <xdr:spPr>
        <a:xfrm>
          <a:off x="4694225" y="3057504"/>
          <a:ext cx="1361001" cy="27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DCC4CE8-7384-44F5-ADFB-CFECA999D8E0}" type="TxLink">
            <a:rPr lang="en-US" sz="1400" b="0" i="0" u="none" strike="noStrike">
              <a:solidFill>
                <a:schemeClr val="tx1"/>
              </a:solidFill>
              <a:latin typeface="Calibri"/>
              <a:ea typeface="Calibri"/>
              <a:cs typeface="Calibri"/>
            </a:rPr>
            <a:pPr marL="0" indent="0"/>
            <a:t>Madhya Pradesh</a:t>
          </a:fld>
          <a:endParaRPr lang="en-US" sz="1400" b="0" i="0" u="none" strike="noStrike">
            <a:solidFill>
              <a:schemeClr val="tx1"/>
            </a:solidFill>
            <a:latin typeface="Calibri"/>
            <a:ea typeface="Calibri"/>
            <a:cs typeface="Calibri"/>
          </a:endParaRPr>
        </a:p>
      </xdr:txBody>
    </xdr:sp>
    <xdr:clientData/>
  </xdr:twoCellAnchor>
  <xdr:twoCellAnchor>
    <xdr:from>
      <xdr:col>7</xdr:col>
      <xdr:colOff>380761</xdr:colOff>
      <xdr:row>18</xdr:row>
      <xdr:rowOff>70846</xdr:rowOff>
    </xdr:from>
    <xdr:to>
      <xdr:col>9</xdr:col>
      <xdr:colOff>518456</xdr:colOff>
      <xdr:row>19</xdr:row>
      <xdr:rowOff>160963</xdr:rowOff>
    </xdr:to>
    <xdr:sp macro="" textlink="'pivot table'!A17">
      <xdr:nvSpPr>
        <xdr:cNvPr id="62" name="TextBox 61">
          <a:extLst>
            <a:ext uri="{FF2B5EF4-FFF2-40B4-BE49-F238E27FC236}">
              <a16:creationId xmlns:a16="http://schemas.microsoft.com/office/drawing/2014/main" id="{51E4B8F3-38DB-49F3-95AA-7A84AD03810A}"/>
            </a:ext>
          </a:extLst>
        </xdr:cNvPr>
        <xdr:cNvSpPr txBox="1"/>
      </xdr:nvSpPr>
      <xdr:spPr>
        <a:xfrm>
          <a:off x="4667011" y="3377382"/>
          <a:ext cx="1362338" cy="273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EAD448-CE78-4EC5-9004-03B6767EF009}" type="TxLink">
            <a:rPr lang="en-US" sz="1400" b="0" i="0" u="none" strike="noStrike">
              <a:solidFill>
                <a:schemeClr val="tx1"/>
              </a:solidFill>
              <a:latin typeface="Calibri"/>
              <a:ea typeface="Calibri"/>
              <a:cs typeface="Calibri"/>
            </a:rPr>
            <a:pPr marL="0" indent="0"/>
            <a:t>Andhra Pradesh</a:t>
          </a:fld>
          <a:endParaRPr lang="en-US" sz="1400" b="0" i="0" u="none" strike="noStrike">
            <a:solidFill>
              <a:schemeClr val="tx1"/>
            </a:solidFill>
            <a:latin typeface="Calibri"/>
            <a:ea typeface="Calibri"/>
            <a:cs typeface="Calibri"/>
          </a:endParaRPr>
        </a:p>
      </xdr:txBody>
    </xdr:sp>
    <xdr:clientData/>
  </xdr:twoCellAnchor>
  <xdr:twoCellAnchor>
    <xdr:from>
      <xdr:col>7</xdr:col>
      <xdr:colOff>373957</xdr:colOff>
      <xdr:row>20</xdr:row>
      <xdr:rowOff>26552</xdr:rowOff>
    </xdr:from>
    <xdr:to>
      <xdr:col>9</xdr:col>
      <xdr:colOff>512989</xdr:colOff>
      <xdr:row>21</xdr:row>
      <xdr:rowOff>113447</xdr:rowOff>
    </xdr:to>
    <xdr:sp macro="" textlink="'pivot table'!A18">
      <xdr:nvSpPr>
        <xdr:cNvPr id="63" name="TextBox 62">
          <a:extLst>
            <a:ext uri="{FF2B5EF4-FFF2-40B4-BE49-F238E27FC236}">
              <a16:creationId xmlns:a16="http://schemas.microsoft.com/office/drawing/2014/main" id="{8BFA8CE4-6526-451F-B0EA-8183B741DF5B}"/>
            </a:ext>
          </a:extLst>
        </xdr:cNvPr>
        <xdr:cNvSpPr txBox="1"/>
      </xdr:nvSpPr>
      <xdr:spPr>
        <a:xfrm>
          <a:off x="4660207" y="3700481"/>
          <a:ext cx="1363675" cy="270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83767D2-96B7-4385-ABA8-1D8294A2C607}" type="TxLink">
            <a:rPr lang="en-US" sz="1400" b="0" i="0" u="none" strike="noStrike">
              <a:solidFill>
                <a:schemeClr val="tx1"/>
              </a:solidFill>
              <a:latin typeface="Calibri"/>
              <a:ea typeface="Calibri"/>
              <a:cs typeface="Calibri"/>
            </a:rPr>
            <a:pPr marL="0" indent="0"/>
            <a:t>Odisha</a:t>
          </a:fld>
          <a:endParaRPr lang="en-US" sz="1400" b="0" i="0" u="none" strike="noStrike">
            <a:solidFill>
              <a:schemeClr val="tx1"/>
            </a:solidFill>
            <a:latin typeface="Calibri"/>
            <a:ea typeface="Calibri"/>
            <a:cs typeface="Calibri"/>
          </a:endParaRPr>
        </a:p>
      </xdr:txBody>
    </xdr:sp>
    <xdr:clientData/>
  </xdr:twoCellAnchor>
  <xdr:twoCellAnchor>
    <xdr:from>
      <xdr:col>10</xdr:col>
      <xdr:colOff>36476</xdr:colOff>
      <xdr:row>11</xdr:row>
      <xdr:rowOff>103317</xdr:rowOff>
    </xdr:from>
    <xdr:to>
      <xdr:col>11</xdr:col>
      <xdr:colOff>418813</xdr:colOff>
      <xdr:row>13</xdr:row>
      <xdr:rowOff>9738</xdr:rowOff>
    </xdr:to>
    <xdr:sp macro="" textlink="'pivot table'!B13">
      <xdr:nvSpPr>
        <xdr:cNvPr id="65" name="TextBox 64">
          <a:extLst>
            <a:ext uri="{FF2B5EF4-FFF2-40B4-BE49-F238E27FC236}">
              <a16:creationId xmlns:a16="http://schemas.microsoft.com/office/drawing/2014/main" id="{64B21E90-8BE6-432A-8162-86ACD8085D8D}"/>
            </a:ext>
          </a:extLst>
        </xdr:cNvPr>
        <xdr:cNvSpPr txBox="1"/>
      </xdr:nvSpPr>
      <xdr:spPr>
        <a:xfrm>
          <a:off x="6159690" y="2123978"/>
          <a:ext cx="994659" cy="273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852C502-1950-4579-88A3-0BE04F41C516}" type="TxLink">
            <a:rPr lang="en-US" sz="1400" b="0" i="0" u="none" strike="noStrike">
              <a:solidFill>
                <a:schemeClr val="tx1"/>
              </a:solidFill>
              <a:latin typeface="Calibri"/>
              <a:ea typeface="Calibri"/>
              <a:cs typeface="Calibri"/>
            </a:rPr>
            <a:pPr marL="0" indent="0"/>
            <a:t>45331</a:t>
          </a:fld>
          <a:endParaRPr lang="en-US" sz="1400" b="0" i="0" u="none" strike="noStrike">
            <a:solidFill>
              <a:schemeClr val="tx1"/>
            </a:solidFill>
            <a:latin typeface="Calibri"/>
            <a:ea typeface="Calibri"/>
            <a:cs typeface="Calibri"/>
          </a:endParaRPr>
        </a:p>
      </xdr:txBody>
    </xdr:sp>
    <xdr:clientData/>
  </xdr:twoCellAnchor>
  <xdr:twoCellAnchor>
    <xdr:from>
      <xdr:col>10</xdr:col>
      <xdr:colOff>56887</xdr:colOff>
      <xdr:row>16</xdr:row>
      <xdr:rowOff>122224</xdr:rowOff>
    </xdr:from>
    <xdr:to>
      <xdr:col>11</xdr:col>
      <xdr:colOff>439224</xdr:colOff>
      <xdr:row>18</xdr:row>
      <xdr:rowOff>25423</xdr:rowOff>
    </xdr:to>
    <xdr:sp macro="" textlink="'pivot table'!B16">
      <xdr:nvSpPr>
        <xdr:cNvPr id="66" name="TextBox 65">
          <a:extLst>
            <a:ext uri="{FF2B5EF4-FFF2-40B4-BE49-F238E27FC236}">
              <a16:creationId xmlns:a16="http://schemas.microsoft.com/office/drawing/2014/main" id="{62817586-3A7B-4AC4-8BA1-558F58EFB0FD}"/>
            </a:ext>
          </a:extLst>
        </xdr:cNvPr>
        <xdr:cNvSpPr txBox="1"/>
      </xdr:nvSpPr>
      <xdr:spPr>
        <a:xfrm>
          <a:off x="6180101" y="3061367"/>
          <a:ext cx="994659" cy="27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C904C83-2454-4D13-B924-E540C8850A91}" type="TxLink">
            <a:rPr lang="en-US" sz="1400" b="0" i="0" u="none" strike="noStrike">
              <a:solidFill>
                <a:schemeClr val="tx1"/>
              </a:solidFill>
              <a:latin typeface="Calibri"/>
              <a:ea typeface="Calibri"/>
              <a:cs typeface="Calibri"/>
            </a:rPr>
            <a:pPr marL="0" indent="0"/>
            <a:t>32765</a:t>
          </a:fld>
          <a:endParaRPr lang="en-US" sz="1400" b="0" i="0" u="none" strike="noStrike">
            <a:solidFill>
              <a:schemeClr val="tx1"/>
            </a:solidFill>
            <a:latin typeface="Calibri"/>
            <a:ea typeface="Calibri"/>
            <a:cs typeface="Calibri"/>
          </a:endParaRPr>
        </a:p>
      </xdr:txBody>
    </xdr:sp>
    <xdr:clientData/>
  </xdr:twoCellAnchor>
  <xdr:twoCellAnchor>
    <xdr:from>
      <xdr:col>10</xdr:col>
      <xdr:colOff>36476</xdr:colOff>
      <xdr:row>13</xdr:row>
      <xdr:rowOff>27977</xdr:rowOff>
    </xdr:from>
    <xdr:to>
      <xdr:col>11</xdr:col>
      <xdr:colOff>418813</xdr:colOff>
      <xdr:row>14</xdr:row>
      <xdr:rowOff>118094</xdr:rowOff>
    </xdr:to>
    <xdr:sp macro="" textlink="'pivot table'!B14">
      <xdr:nvSpPr>
        <xdr:cNvPr id="67" name="TextBox 66">
          <a:extLst>
            <a:ext uri="{FF2B5EF4-FFF2-40B4-BE49-F238E27FC236}">
              <a16:creationId xmlns:a16="http://schemas.microsoft.com/office/drawing/2014/main" id="{BA7FAEA0-674C-43D0-8090-99E470FD8A4D}"/>
            </a:ext>
          </a:extLst>
        </xdr:cNvPr>
        <xdr:cNvSpPr txBox="1"/>
      </xdr:nvSpPr>
      <xdr:spPr>
        <a:xfrm>
          <a:off x="6159690" y="2416031"/>
          <a:ext cx="994659" cy="273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1BC1E7-BDDD-4FD6-8805-688788F9FEB4}" type="TxLink">
            <a:rPr lang="en-US" sz="1400" b="0" i="0" u="none" strike="noStrike">
              <a:solidFill>
                <a:schemeClr val="tx1"/>
              </a:solidFill>
              <a:latin typeface="Calibri"/>
              <a:ea typeface="Calibri"/>
              <a:cs typeface="Calibri"/>
            </a:rPr>
            <a:pPr marL="0" indent="0"/>
            <a:t>45058</a:t>
          </a:fld>
          <a:endParaRPr lang="en-US" sz="1400" b="0" i="0" u="none" strike="noStrike">
            <a:solidFill>
              <a:schemeClr val="tx1"/>
            </a:solidFill>
            <a:latin typeface="Calibri"/>
            <a:ea typeface="Calibri"/>
            <a:cs typeface="Calibri"/>
          </a:endParaRPr>
        </a:p>
      </xdr:txBody>
    </xdr:sp>
    <xdr:clientData/>
  </xdr:twoCellAnchor>
  <xdr:twoCellAnchor>
    <xdr:from>
      <xdr:col>10</xdr:col>
      <xdr:colOff>77298</xdr:colOff>
      <xdr:row>25</xdr:row>
      <xdr:rowOff>4416</xdr:rowOff>
    </xdr:from>
    <xdr:to>
      <xdr:col>11</xdr:col>
      <xdr:colOff>459635</xdr:colOff>
      <xdr:row>26</xdr:row>
      <xdr:rowOff>94534</xdr:rowOff>
    </xdr:to>
    <xdr:sp macro="" textlink="'pivot table'!B21">
      <xdr:nvSpPr>
        <xdr:cNvPr id="68" name="TextBox 67">
          <a:extLst>
            <a:ext uri="{FF2B5EF4-FFF2-40B4-BE49-F238E27FC236}">
              <a16:creationId xmlns:a16="http://schemas.microsoft.com/office/drawing/2014/main" id="{EFBF87FB-7EE8-471C-8FA9-2F34F3096E60}"/>
            </a:ext>
          </a:extLst>
        </xdr:cNvPr>
        <xdr:cNvSpPr txBox="1"/>
      </xdr:nvSpPr>
      <xdr:spPr>
        <a:xfrm>
          <a:off x="6200512" y="4596827"/>
          <a:ext cx="994659" cy="273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2A29EF0-464A-4C14-9872-81F21B6DACE8}" type="TxLink">
            <a:rPr lang="en-US" sz="1400" b="0" i="0" u="none" strike="noStrike">
              <a:solidFill>
                <a:schemeClr val="tx1"/>
              </a:solidFill>
              <a:latin typeface="Calibri"/>
              <a:ea typeface="Calibri"/>
              <a:cs typeface="Calibri"/>
            </a:rPr>
            <a:pPr marL="0" indent="0"/>
            <a:t>17813</a:t>
          </a:fld>
          <a:endParaRPr lang="en-US" sz="1400" b="0" i="0" u="none" strike="noStrike">
            <a:solidFill>
              <a:schemeClr val="tx1"/>
            </a:solidFill>
            <a:latin typeface="Calibri"/>
            <a:ea typeface="Calibri"/>
            <a:cs typeface="Calibri"/>
          </a:endParaRPr>
        </a:p>
      </xdr:txBody>
    </xdr:sp>
    <xdr:clientData/>
  </xdr:twoCellAnchor>
  <xdr:twoCellAnchor>
    <xdr:from>
      <xdr:col>10</xdr:col>
      <xdr:colOff>43280</xdr:colOff>
      <xdr:row>15</xdr:row>
      <xdr:rowOff>262</xdr:rowOff>
    </xdr:from>
    <xdr:to>
      <xdr:col>11</xdr:col>
      <xdr:colOff>425617</xdr:colOff>
      <xdr:row>16</xdr:row>
      <xdr:rowOff>87156</xdr:rowOff>
    </xdr:to>
    <xdr:sp macro="" textlink="'pivot table'!B15">
      <xdr:nvSpPr>
        <xdr:cNvPr id="69" name="TextBox 68">
          <a:extLst>
            <a:ext uri="{FF2B5EF4-FFF2-40B4-BE49-F238E27FC236}">
              <a16:creationId xmlns:a16="http://schemas.microsoft.com/office/drawing/2014/main" id="{01FA1396-C882-4D95-8FBA-237A0718FF60}"/>
            </a:ext>
          </a:extLst>
        </xdr:cNvPr>
        <xdr:cNvSpPr txBox="1"/>
      </xdr:nvSpPr>
      <xdr:spPr>
        <a:xfrm>
          <a:off x="6166494" y="2755708"/>
          <a:ext cx="994659" cy="270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915D455-DFE2-4D05-A90A-823C9EA7DE93}" type="TxLink">
            <a:rPr lang="en-US" sz="1400" b="0" i="0" u="none" strike="noStrike">
              <a:solidFill>
                <a:schemeClr val="tx1"/>
              </a:solidFill>
              <a:latin typeface="Calibri"/>
              <a:ea typeface="Calibri"/>
              <a:cs typeface="Calibri"/>
            </a:rPr>
            <a:pPr marL="0" indent="0"/>
            <a:t>34738</a:t>
          </a:fld>
          <a:endParaRPr lang="en-US" sz="1400" b="0" i="0" u="none" strike="noStrike">
            <a:solidFill>
              <a:schemeClr val="tx1"/>
            </a:solidFill>
            <a:latin typeface="Calibri"/>
            <a:ea typeface="Calibri"/>
            <a:cs typeface="Calibri"/>
          </a:endParaRPr>
        </a:p>
      </xdr:txBody>
    </xdr:sp>
    <xdr:clientData/>
  </xdr:twoCellAnchor>
  <xdr:twoCellAnchor>
    <xdr:from>
      <xdr:col>10</xdr:col>
      <xdr:colOff>77298</xdr:colOff>
      <xdr:row>21</xdr:row>
      <xdr:rowOff>137908</xdr:rowOff>
    </xdr:from>
    <xdr:to>
      <xdr:col>11</xdr:col>
      <xdr:colOff>459635</xdr:colOff>
      <xdr:row>23</xdr:row>
      <xdr:rowOff>41106</xdr:rowOff>
    </xdr:to>
    <xdr:sp macro="" textlink="'pivot table'!B19">
      <xdr:nvSpPr>
        <xdr:cNvPr id="70" name="TextBox 69">
          <a:extLst>
            <a:ext uri="{FF2B5EF4-FFF2-40B4-BE49-F238E27FC236}">
              <a16:creationId xmlns:a16="http://schemas.microsoft.com/office/drawing/2014/main" id="{31381FA4-71A7-4298-9BA6-27623AA4E461}"/>
            </a:ext>
          </a:extLst>
        </xdr:cNvPr>
        <xdr:cNvSpPr txBox="1"/>
      </xdr:nvSpPr>
      <xdr:spPr>
        <a:xfrm>
          <a:off x="6200512" y="3995533"/>
          <a:ext cx="994659" cy="270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E0C86DC-F70D-4B29-A475-1FDC13B6CC66}" type="TxLink">
            <a:rPr lang="en-US" sz="1400" b="0" i="0" u="none" strike="noStrike">
              <a:solidFill>
                <a:schemeClr val="tx1"/>
              </a:solidFill>
              <a:latin typeface="Calibri"/>
              <a:ea typeface="Calibri"/>
              <a:cs typeface="Calibri"/>
            </a:rPr>
            <a:pPr marL="0" indent="0"/>
            <a:t>22066</a:t>
          </a:fld>
          <a:endParaRPr lang="en-US" sz="1400" b="0" i="0" u="none" strike="noStrike">
            <a:solidFill>
              <a:schemeClr val="tx1"/>
            </a:solidFill>
            <a:latin typeface="Calibri"/>
            <a:ea typeface="Calibri"/>
            <a:cs typeface="Calibri"/>
          </a:endParaRPr>
        </a:p>
      </xdr:txBody>
    </xdr:sp>
    <xdr:clientData/>
  </xdr:twoCellAnchor>
  <xdr:twoCellAnchor>
    <xdr:from>
      <xdr:col>10</xdr:col>
      <xdr:colOff>77298</xdr:colOff>
      <xdr:row>23</xdr:row>
      <xdr:rowOff>89782</xdr:rowOff>
    </xdr:from>
    <xdr:to>
      <xdr:col>11</xdr:col>
      <xdr:colOff>459635</xdr:colOff>
      <xdr:row>24</xdr:row>
      <xdr:rowOff>176677</xdr:rowOff>
    </xdr:to>
    <xdr:sp macro="" textlink="'pivot table'!B20">
      <xdr:nvSpPr>
        <xdr:cNvPr id="71" name="TextBox 70">
          <a:extLst>
            <a:ext uri="{FF2B5EF4-FFF2-40B4-BE49-F238E27FC236}">
              <a16:creationId xmlns:a16="http://schemas.microsoft.com/office/drawing/2014/main" id="{797F71EC-509F-4096-9163-8C03748F8E2A}"/>
            </a:ext>
          </a:extLst>
        </xdr:cNvPr>
        <xdr:cNvSpPr txBox="1"/>
      </xdr:nvSpPr>
      <xdr:spPr>
        <a:xfrm>
          <a:off x="6200512" y="4314800"/>
          <a:ext cx="994659" cy="270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69F6551-45B7-416D-A980-934F18FA80F5}" type="TxLink">
            <a:rPr lang="en-US" sz="1400" b="0" i="0" u="none" strike="noStrike">
              <a:solidFill>
                <a:schemeClr val="tx1"/>
              </a:solidFill>
              <a:latin typeface="Calibri"/>
              <a:ea typeface="Calibri"/>
              <a:cs typeface="Calibri"/>
            </a:rPr>
            <a:pPr marL="0" indent="0"/>
            <a:t>20222</a:t>
          </a:fld>
          <a:endParaRPr lang="en-US" sz="1400" b="0" i="0" u="none" strike="noStrike">
            <a:solidFill>
              <a:schemeClr val="tx1"/>
            </a:solidFill>
            <a:latin typeface="Calibri"/>
            <a:ea typeface="Calibri"/>
            <a:cs typeface="Calibri"/>
          </a:endParaRPr>
        </a:p>
      </xdr:txBody>
    </xdr:sp>
    <xdr:clientData/>
  </xdr:twoCellAnchor>
  <xdr:twoCellAnchor>
    <xdr:from>
      <xdr:col>10</xdr:col>
      <xdr:colOff>50084</xdr:colOff>
      <xdr:row>18</xdr:row>
      <xdr:rowOff>50465</xdr:rowOff>
    </xdr:from>
    <xdr:to>
      <xdr:col>11</xdr:col>
      <xdr:colOff>432421</xdr:colOff>
      <xdr:row>19</xdr:row>
      <xdr:rowOff>140582</xdr:rowOff>
    </xdr:to>
    <xdr:sp macro="" textlink="'pivot table'!B17">
      <xdr:nvSpPr>
        <xdr:cNvPr id="72" name="TextBox 71">
          <a:extLst>
            <a:ext uri="{FF2B5EF4-FFF2-40B4-BE49-F238E27FC236}">
              <a16:creationId xmlns:a16="http://schemas.microsoft.com/office/drawing/2014/main" id="{751E1CBF-7469-49BC-AD45-F2ADDFBE2C0D}"/>
            </a:ext>
          </a:extLst>
        </xdr:cNvPr>
        <xdr:cNvSpPr txBox="1"/>
      </xdr:nvSpPr>
      <xdr:spPr>
        <a:xfrm>
          <a:off x="6173298" y="3357001"/>
          <a:ext cx="994659" cy="273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CBDC8C0-C0BA-4F5B-8E8B-49E61E675888}" type="TxLink">
            <a:rPr lang="en-US" sz="1400" b="0" i="0" u="none" strike="noStrike">
              <a:solidFill>
                <a:schemeClr val="tx1"/>
              </a:solidFill>
              <a:latin typeface="Calibri"/>
              <a:ea typeface="Calibri"/>
              <a:cs typeface="Calibri"/>
            </a:rPr>
            <a:pPr marL="0" indent="0"/>
            <a:t>25503</a:t>
          </a:fld>
          <a:endParaRPr lang="en-US" sz="1400" b="0" i="0" u="none" strike="noStrike">
            <a:solidFill>
              <a:schemeClr val="tx1"/>
            </a:solidFill>
            <a:latin typeface="Calibri"/>
            <a:ea typeface="Calibri"/>
            <a:cs typeface="Calibri"/>
          </a:endParaRPr>
        </a:p>
      </xdr:txBody>
    </xdr:sp>
    <xdr:clientData/>
  </xdr:twoCellAnchor>
  <xdr:twoCellAnchor>
    <xdr:from>
      <xdr:col>10</xdr:col>
      <xdr:colOff>70494</xdr:colOff>
      <xdr:row>19</xdr:row>
      <xdr:rowOff>165624</xdr:rowOff>
    </xdr:from>
    <xdr:to>
      <xdr:col>11</xdr:col>
      <xdr:colOff>452831</xdr:colOff>
      <xdr:row>21</xdr:row>
      <xdr:rowOff>72044</xdr:rowOff>
    </xdr:to>
    <xdr:sp macro="" textlink="'pivot table'!B18">
      <xdr:nvSpPr>
        <xdr:cNvPr id="73" name="TextBox 72">
          <a:extLst>
            <a:ext uri="{FF2B5EF4-FFF2-40B4-BE49-F238E27FC236}">
              <a16:creationId xmlns:a16="http://schemas.microsoft.com/office/drawing/2014/main" id="{526DFB2B-36B4-4207-BA5B-76131C54A686}"/>
            </a:ext>
          </a:extLst>
        </xdr:cNvPr>
        <xdr:cNvSpPr txBox="1"/>
      </xdr:nvSpPr>
      <xdr:spPr>
        <a:xfrm>
          <a:off x="6193708" y="3655856"/>
          <a:ext cx="994659" cy="273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81E4C4A-A5FD-46F4-8BA1-4D39C7C64E09}" type="TxLink">
            <a:rPr lang="en-US" sz="1400" b="0" i="0" u="none" strike="noStrike">
              <a:solidFill>
                <a:schemeClr val="tx1"/>
              </a:solidFill>
              <a:latin typeface="Calibri"/>
              <a:ea typeface="Calibri"/>
              <a:cs typeface="Calibri"/>
            </a:rPr>
            <a:pPr marL="0" indent="0"/>
            <a:t>23648</a:t>
          </a:fld>
          <a:endParaRPr lang="en-US" sz="1400" b="0" i="0" u="none" strike="noStrike">
            <a:solidFill>
              <a:schemeClr val="tx1"/>
            </a:solidFill>
            <a:latin typeface="Calibri"/>
            <a:ea typeface="Calibri"/>
            <a:cs typeface="Calibri"/>
          </a:endParaRPr>
        </a:p>
      </xdr:txBody>
    </xdr:sp>
    <xdr:clientData/>
  </xdr:twoCellAnchor>
  <xdr:twoCellAnchor>
    <xdr:from>
      <xdr:col>7</xdr:col>
      <xdr:colOff>277327</xdr:colOff>
      <xdr:row>12</xdr:row>
      <xdr:rowOff>49724</xdr:rowOff>
    </xdr:from>
    <xdr:to>
      <xdr:col>7</xdr:col>
      <xdr:colOff>375198</xdr:colOff>
      <xdr:row>12</xdr:row>
      <xdr:rowOff>130312</xdr:rowOff>
    </xdr:to>
    <xdr:sp macro="" textlink="">
      <xdr:nvSpPr>
        <xdr:cNvPr id="11" name="Rectangle 10">
          <a:extLst>
            <a:ext uri="{FF2B5EF4-FFF2-40B4-BE49-F238E27FC236}">
              <a16:creationId xmlns:a16="http://schemas.microsoft.com/office/drawing/2014/main" id="{5090E7A1-7865-4789-BFF9-B8910798B815}"/>
            </a:ext>
          </a:extLst>
        </xdr:cNvPr>
        <xdr:cNvSpPr/>
      </xdr:nvSpPr>
      <xdr:spPr>
        <a:xfrm>
          <a:off x="4535169" y="2215408"/>
          <a:ext cx="97871" cy="80588"/>
        </a:xfrm>
        <a:prstGeom prst="rect">
          <a:avLst/>
        </a:prstGeom>
        <a:solidFill>
          <a:srgbClr val="44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277327</xdr:colOff>
      <xdr:row>13</xdr:row>
      <xdr:rowOff>175492</xdr:rowOff>
    </xdr:from>
    <xdr:to>
      <xdr:col>7</xdr:col>
      <xdr:colOff>375198</xdr:colOff>
      <xdr:row>14</xdr:row>
      <xdr:rowOff>78908</xdr:rowOff>
    </xdr:to>
    <xdr:sp macro="" textlink="">
      <xdr:nvSpPr>
        <xdr:cNvPr id="44" name="Rectangle 43">
          <a:extLst>
            <a:ext uri="{FF2B5EF4-FFF2-40B4-BE49-F238E27FC236}">
              <a16:creationId xmlns:a16="http://schemas.microsoft.com/office/drawing/2014/main" id="{E27FDF55-6847-4541-8663-945EFA47CAF8}"/>
            </a:ext>
          </a:extLst>
        </xdr:cNvPr>
        <xdr:cNvSpPr/>
      </xdr:nvSpPr>
      <xdr:spPr>
        <a:xfrm>
          <a:off x="4535169" y="2521650"/>
          <a:ext cx="97871" cy="83890"/>
        </a:xfrm>
        <a:prstGeom prst="rect">
          <a:avLst/>
        </a:prstGeom>
        <a:solidFill>
          <a:srgbClr val="44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277327</xdr:colOff>
      <xdr:row>15</xdr:row>
      <xdr:rowOff>124089</xdr:rowOff>
    </xdr:from>
    <xdr:to>
      <xdr:col>7</xdr:col>
      <xdr:colOff>375198</xdr:colOff>
      <xdr:row>16</xdr:row>
      <xdr:rowOff>29520</xdr:rowOff>
    </xdr:to>
    <xdr:sp macro="" textlink="">
      <xdr:nvSpPr>
        <xdr:cNvPr id="45" name="Rectangle 44">
          <a:extLst>
            <a:ext uri="{FF2B5EF4-FFF2-40B4-BE49-F238E27FC236}">
              <a16:creationId xmlns:a16="http://schemas.microsoft.com/office/drawing/2014/main" id="{D7344D90-95FC-4A6E-8CDD-C35D0D599003}"/>
            </a:ext>
          </a:extLst>
        </xdr:cNvPr>
        <xdr:cNvSpPr/>
      </xdr:nvSpPr>
      <xdr:spPr>
        <a:xfrm>
          <a:off x="4566523" y="2834295"/>
          <a:ext cx="97871" cy="86112"/>
        </a:xfrm>
        <a:prstGeom prst="rect">
          <a:avLst/>
        </a:prstGeom>
        <a:solidFill>
          <a:srgbClr val="44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277327</xdr:colOff>
      <xdr:row>20</xdr:row>
      <xdr:rowOff>149065</xdr:rowOff>
    </xdr:from>
    <xdr:to>
      <xdr:col>7</xdr:col>
      <xdr:colOff>375198</xdr:colOff>
      <xdr:row>21</xdr:row>
      <xdr:rowOff>54497</xdr:rowOff>
    </xdr:to>
    <xdr:sp macro="" textlink="">
      <xdr:nvSpPr>
        <xdr:cNvPr id="48" name="Rectangle 47">
          <a:extLst>
            <a:ext uri="{FF2B5EF4-FFF2-40B4-BE49-F238E27FC236}">
              <a16:creationId xmlns:a16="http://schemas.microsoft.com/office/drawing/2014/main" id="{30FC1CEB-D209-43EC-BA6B-4286B3894116}"/>
            </a:ext>
          </a:extLst>
        </xdr:cNvPr>
        <xdr:cNvSpPr/>
      </xdr:nvSpPr>
      <xdr:spPr>
        <a:xfrm>
          <a:off x="4566523" y="3762673"/>
          <a:ext cx="97871" cy="86113"/>
        </a:xfrm>
        <a:prstGeom prst="rect">
          <a:avLst/>
        </a:prstGeom>
        <a:solidFill>
          <a:srgbClr val="44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277327</xdr:colOff>
      <xdr:row>22</xdr:row>
      <xdr:rowOff>99677</xdr:rowOff>
    </xdr:from>
    <xdr:to>
      <xdr:col>7</xdr:col>
      <xdr:colOff>375198</xdr:colOff>
      <xdr:row>22</xdr:row>
      <xdr:rowOff>180263</xdr:rowOff>
    </xdr:to>
    <xdr:sp macro="" textlink="">
      <xdr:nvSpPr>
        <xdr:cNvPr id="54" name="Rectangle 53">
          <a:extLst>
            <a:ext uri="{FF2B5EF4-FFF2-40B4-BE49-F238E27FC236}">
              <a16:creationId xmlns:a16="http://schemas.microsoft.com/office/drawing/2014/main" id="{AFD36F46-A8E5-49D2-9A31-B29B0FD8872A}"/>
            </a:ext>
          </a:extLst>
        </xdr:cNvPr>
        <xdr:cNvSpPr/>
      </xdr:nvSpPr>
      <xdr:spPr>
        <a:xfrm>
          <a:off x="4535169" y="4070098"/>
          <a:ext cx="97871" cy="80586"/>
        </a:xfrm>
        <a:prstGeom prst="rect">
          <a:avLst/>
        </a:prstGeom>
        <a:solidFill>
          <a:srgbClr val="44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277327</xdr:colOff>
      <xdr:row>19</xdr:row>
      <xdr:rowOff>19995</xdr:rowOff>
    </xdr:from>
    <xdr:to>
      <xdr:col>7</xdr:col>
      <xdr:colOff>375198</xdr:colOff>
      <xdr:row>19</xdr:row>
      <xdr:rowOff>103885</xdr:rowOff>
    </xdr:to>
    <xdr:sp macro="" textlink="">
      <xdr:nvSpPr>
        <xdr:cNvPr id="46" name="Rectangle 45">
          <a:extLst>
            <a:ext uri="{FF2B5EF4-FFF2-40B4-BE49-F238E27FC236}">
              <a16:creationId xmlns:a16="http://schemas.microsoft.com/office/drawing/2014/main" id="{CC5AB4F2-C75C-48FE-AEF2-F4F154A2CDE3}"/>
            </a:ext>
          </a:extLst>
        </xdr:cNvPr>
        <xdr:cNvSpPr/>
      </xdr:nvSpPr>
      <xdr:spPr>
        <a:xfrm>
          <a:off x="4566523" y="3452923"/>
          <a:ext cx="97871" cy="83890"/>
        </a:xfrm>
        <a:prstGeom prst="rect">
          <a:avLst/>
        </a:prstGeom>
        <a:solidFill>
          <a:srgbClr val="44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0</xdr:colOff>
      <xdr:row>0</xdr:row>
      <xdr:rowOff>0</xdr:rowOff>
    </xdr:from>
    <xdr:to>
      <xdr:col>25</xdr:col>
      <xdr:colOff>59765</xdr:colOff>
      <xdr:row>5</xdr:row>
      <xdr:rowOff>76200</xdr:rowOff>
    </xdr:to>
    <xdr:sp macro="" textlink="">
      <xdr:nvSpPr>
        <xdr:cNvPr id="82" name="Rectangle 81">
          <a:extLst>
            <a:ext uri="{FF2B5EF4-FFF2-40B4-BE49-F238E27FC236}">
              <a16:creationId xmlns:a16="http://schemas.microsoft.com/office/drawing/2014/main" id="{485A078D-6327-405E-8463-2557312C35E6}"/>
            </a:ext>
          </a:extLst>
        </xdr:cNvPr>
        <xdr:cNvSpPr/>
      </xdr:nvSpPr>
      <xdr:spPr>
        <a:xfrm>
          <a:off x="0" y="0"/>
          <a:ext cx="15374471" cy="972671"/>
        </a:xfrm>
        <a:prstGeom prst="rect">
          <a:avLst/>
        </a:prstGeom>
        <a:solidFill>
          <a:srgbClr val="F4B3B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0</xdr:col>
      <xdr:colOff>187061</xdr:colOff>
      <xdr:row>0</xdr:row>
      <xdr:rowOff>105801</xdr:rowOff>
    </xdr:from>
    <xdr:to>
      <xdr:col>1</xdr:col>
      <xdr:colOff>320362</xdr:colOff>
      <xdr:row>5</xdr:row>
      <xdr:rowOff>40156</xdr:rowOff>
    </xdr:to>
    <xdr:pic>
      <xdr:nvPicPr>
        <xdr:cNvPr id="19" name="Picture 18">
          <a:extLst>
            <a:ext uri="{FF2B5EF4-FFF2-40B4-BE49-F238E27FC236}">
              <a16:creationId xmlns:a16="http://schemas.microsoft.com/office/drawing/2014/main" id="{8EFCD70B-2B05-4AFA-BF64-F304ADC2837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7061" y="105801"/>
          <a:ext cx="739624" cy="835645"/>
        </a:xfrm>
        <a:prstGeom prst="rect">
          <a:avLst/>
        </a:prstGeom>
      </xdr:spPr>
    </xdr:pic>
    <xdr:clientData/>
  </xdr:twoCellAnchor>
  <xdr:twoCellAnchor editAs="oneCell">
    <xdr:from>
      <xdr:col>23</xdr:col>
      <xdr:colOff>248621</xdr:colOff>
      <xdr:row>0</xdr:row>
      <xdr:rowOff>68639</xdr:rowOff>
    </xdr:from>
    <xdr:to>
      <xdr:col>24</xdr:col>
      <xdr:colOff>382363</xdr:colOff>
      <xdr:row>5</xdr:row>
      <xdr:rowOff>2994</xdr:rowOff>
    </xdr:to>
    <xdr:pic>
      <xdr:nvPicPr>
        <xdr:cNvPr id="20" name="Picture 19">
          <a:extLst>
            <a:ext uri="{FF2B5EF4-FFF2-40B4-BE49-F238E27FC236}">
              <a16:creationId xmlns:a16="http://schemas.microsoft.com/office/drawing/2014/main" id="{82AC8764-FB61-4D4B-A10F-F4ADE4CC9A6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4214652" y="68639"/>
          <a:ext cx="740961" cy="827324"/>
        </a:xfrm>
        <a:prstGeom prst="rect">
          <a:avLst/>
        </a:prstGeom>
      </xdr:spPr>
    </xdr:pic>
    <xdr:clientData/>
  </xdr:twoCellAnchor>
  <xdr:twoCellAnchor editAs="oneCell">
    <xdr:from>
      <xdr:col>11</xdr:col>
      <xdr:colOff>522040</xdr:colOff>
      <xdr:row>0</xdr:row>
      <xdr:rowOff>142964</xdr:rowOff>
    </xdr:from>
    <xdr:to>
      <xdr:col>13</xdr:col>
      <xdr:colOff>46942</xdr:colOff>
      <xdr:row>5</xdr:row>
      <xdr:rowOff>70962</xdr:rowOff>
    </xdr:to>
    <xdr:pic>
      <xdr:nvPicPr>
        <xdr:cNvPr id="18" name="Picture 17">
          <a:extLst>
            <a:ext uri="{FF2B5EF4-FFF2-40B4-BE49-F238E27FC236}">
              <a16:creationId xmlns:a16="http://schemas.microsoft.com/office/drawing/2014/main" id="{41F1A705-9C7C-42B5-8CCF-939109DB835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191588" y="142964"/>
          <a:ext cx="737548" cy="829288"/>
        </a:xfrm>
        <a:prstGeom prst="rect">
          <a:avLst/>
        </a:prstGeom>
      </xdr:spPr>
    </xdr:pic>
    <xdr:clientData/>
  </xdr:twoCellAnchor>
  <xdr:twoCellAnchor>
    <xdr:from>
      <xdr:col>4</xdr:col>
      <xdr:colOff>58615</xdr:colOff>
      <xdr:row>1</xdr:row>
      <xdr:rowOff>45520</xdr:rowOff>
    </xdr:from>
    <xdr:to>
      <xdr:col>21</xdr:col>
      <xdr:colOff>219808</xdr:colOff>
      <xdr:row>4</xdr:row>
      <xdr:rowOff>23695</xdr:rowOff>
    </xdr:to>
    <xdr:sp macro="" textlink="">
      <xdr:nvSpPr>
        <xdr:cNvPr id="16" name="TextBox 15">
          <a:extLst>
            <a:ext uri="{FF2B5EF4-FFF2-40B4-BE49-F238E27FC236}">
              <a16:creationId xmlns:a16="http://schemas.microsoft.com/office/drawing/2014/main" id="{01A6698E-9D0D-4BD2-ADBC-8322FC8EEFC8}"/>
            </a:ext>
          </a:extLst>
        </xdr:cNvPr>
        <xdr:cNvSpPr txBox="1"/>
      </xdr:nvSpPr>
      <xdr:spPr>
        <a:xfrm>
          <a:off x="2520461" y="221366"/>
          <a:ext cx="10624039" cy="505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a:t>CRIME AGAINST WOMEN IN INDIA (2022) REPORT ANALYSIS</a:t>
          </a:r>
        </a:p>
        <a:p>
          <a:endParaRPr lang="en-US" sz="2800"/>
        </a:p>
      </xdr:txBody>
    </xdr:sp>
    <xdr:clientData/>
  </xdr:twoCellAnchor>
  <xdr:twoCellAnchor editAs="oneCell">
    <xdr:from>
      <xdr:col>3</xdr:col>
      <xdr:colOff>368711</xdr:colOff>
      <xdr:row>60</xdr:row>
      <xdr:rowOff>135195</xdr:rowOff>
    </xdr:from>
    <xdr:to>
      <xdr:col>4</xdr:col>
      <xdr:colOff>589936</xdr:colOff>
      <xdr:row>67</xdr:row>
      <xdr:rowOff>98324</xdr:rowOff>
    </xdr:to>
    <xdr:pic>
      <xdr:nvPicPr>
        <xdr:cNvPr id="15" name="Picture 14">
          <a:extLst>
            <a:ext uri="{FF2B5EF4-FFF2-40B4-BE49-F238E27FC236}">
              <a16:creationId xmlns:a16="http://schemas.microsoft.com/office/drawing/2014/main" id="{735C9007-4503-4B50-A88F-3707D411B48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12259" y="11196485"/>
          <a:ext cx="835742" cy="1253613"/>
        </a:xfrm>
        <a:prstGeom prst="rect">
          <a:avLst/>
        </a:prstGeom>
      </xdr:spPr>
    </xdr:pic>
    <xdr:clientData/>
  </xdr:twoCellAnchor>
  <xdr:twoCellAnchor editAs="oneCell">
    <xdr:from>
      <xdr:col>0</xdr:col>
      <xdr:colOff>277137</xdr:colOff>
      <xdr:row>61</xdr:row>
      <xdr:rowOff>73742</xdr:rowOff>
    </xdr:from>
    <xdr:to>
      <xdr:col>1</xdr:col>
      <xdr:colOff>479323</xdr:colOff>
      <xdr:row>67</xdr:row>
      <xdr:rowOff>91004</xdr:rowOff>
    </xdr:to>
    <xdr:pic>
      <xdr:nvPicPr>
        <xdr:cNvPr id="21" name="Picture 20">
          <a:extLst>
            <a:ext uri="{FF2B5EF4-FFF2-40B4-BE49-F238E27FC236}">
              <a16:creationId xmlns:a16="http://schemas.microsoft.com/office/drawing/2014/main" id="{CAD80121-A437-4E1C-95E0-604CDE38A56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7137" y="11319387"/>
          <a:ext cx="816702" cy="1123391"/>
        </a:xfrm>
        <a:prstGeom prst="rect">
          <a:avLst/>
        </a:prstGeom>
      </xdr:spPr>
    </xdr:pic>
    <xdr:clientData/>
  </xdr:twoCellAnchor>
  <xdr:twoCellAnchor>
    <xdr:from>
      <xdr:col>1</xdr:col>
      <xdr:colOff>446675</xdr:colOff>
      <xdr:row>62</xdr:row>
      <xdr:rowOff>80754</xdr:rowOff>
    </xdr:from>
    <xdr:to>
      <xdr:col>3</xdr:col>
      <xdr:colOff>214496</xdr:colOff>
      <xdr:row>64</xdr:row>
      <xdr:rowOff>37352</xdr:rowOff>
    </xdr:to>
    <xdr:sp macro="" textlink="">
      <xdr:nvSpPr>
        <xdr:cNvPr id="84" name="TextBox 83">
          <a:extLst>
            <a:ext uri="{FF2B5EF4-FFF2-40B4-BE49-F238E27FC236}">
              <a16:creationId xmlns:a16="http://schemas.microsoft.com/office/drawing/2014/main" id="{033463EE-4B3E-417D-A9C9-66B1856ED777}"/>
            </a:ext>
          </a:extLst>
        </xdr:cNvPr>
        <xdr:cNvSpPr txBox="1"/>
      </xdr:nvSpPr>
      <xdr:spPr>
        <a:xfrm>
          <a:off x="1059263" y="11196989"/>
          <a:ext cx="992998" cy="31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0" i="0" u="none" strike="noStrike">
              <a:solidFill>
                <a:schemeClr val="tx1"/>
              </a:solidFill>
              <a:latin typeface="Calibri"/>
              <a:ea typeface="Calibri"/>
              <a:cs typeface="Calibri"/>
            </a:rPr>
            <a:t>Girls</a:t>
          </a:r>
          <a:endParaRPr lang="en-US" sz="1400" b="0" i="0" u="none" strike="noStrike">
            <a:solidFill>
              <a:schemeClr val="tx1"/>
            </a:solidFill>
            <a:latin typeface="Calibri"/>
            <a:ea typeface="Calibri"/>
            <a:cs typeface="Calibri"/>
          </a:endParaRPr>
        </a:p>
      </xdr:txBody>
    </xdr:sp>
    <xdr:clientData/>
  </xdr:twoCellAnchor>
  <xdr:twoCellAnchor>
    <xdr:from>
      <xdr:col>1</xdr:col>
      <xdr:colOff>425324</xdr:colOff>
      <xdr:row>64</xdr:row>
      <xdr:rowOff>360</xdr:rowOff>
    </xdr:from>
    <xdr:to>
      <xdr:col>3</xdr:col>
      <xdr:colOff>193145</xdr:colOff>
      <xdr:row>65</xdr:row>
      <xdr:rowOff>82193</xdr:rowOff>
    </xdr:to>
    <xdr:sp macro="" textlink="'pivot table'!I27">
      <xdr:nvSpPr>
        <xdr:cNvPr id="85" name="TextBox 84">
          <a:extLst>
            <a:ext uri="{FF2B5EF4-FFF2-40B4-BE49-F238E27FC236}">
              <a16:creationId xmlns:a16="http://schemas.microsoft.com/office/drawing/2014/main" id="{FA9309AA-39A3-41A4-AE76-052F519AD476}"/>
            </a:ext>
          </a:extLst>
        </xdr:cNvPr>
        <xdr:cNvSpPr txBox="1"/>
      </xdr:nvSpPr>
      <xdr:spPr>
        <a:xfrm>
          <a:off x="1037912" y="11475184"/>
          <a:ext cx="992998" cy="261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CD23556-4566-49C2-921C-3FE3603F9885}" type="TxLink">
            <a:rPr lang="en-US" sz="1800" b="0" i="0" u="none" strike="noStrike">
              <a:solidFill>
                <a:srgbClr val="000000"/>
              </a:solidFill>
              <a:latin typeface="Calibri"/>
              <a:ea typeface="Calibri"/>
              <a:cs typeface="Calibri"/>
            </a:rPr>
            <a:pPr marL="0" indent="0"/>
            <a:t>268151</a:t>
          </a:fld>
          <a:endParaRPr lang="en-US" sz="2400" b="0" i="0" u="none" strike="noStrike">
            <a:solidFill>
              <a:schemeClr val="tx1"/>
            </a:solidFill>
            <a:latin typeface="Calibri"/>
            <a:ea typeface="Calibri"/>
            <a:cs typeface="Calibri"/>
          </a:endParaRPr>
        </a:p>
      </xdr:txBody>
    </xdr:sp>
    <xdr:clientData/>
  </xdr:twoCellAnchor>
  <xdr:twoCellAnchor>
    <xdr:from>
      <xdr:col>5</xdr:col>
      <xdr:colOff>72278</xdr:colOff>
      <xdr:row>62</xdr:row>
      <xdr:rowOff>87840</xdr:rowOff>
    </xdr:from>
    <xdr:to>
      <xdr:col>6</xdr:col>
      <xdr:colOff>454615</xdr:colOff>
      <xdr:row>64</xdr:row>
      <xdr:rowOff>109744</xdr:rowOff>
    </xdr:to>
    <xdr:sp macro="" textlink="">
      <xdr:nvSpPr>
        <xdr:cNvPr id="87" name="TextBox 86">
          <a:extLst>
            <a:ext uri="{FF2B5EF4-FFF2-40B4-BE49-F238E27FC236}">
              <a16:creationId xmlns:a16="http://schemas.microsoft.com/office/drawing/2014/main" id="{CC3DD43A-A693-44B6-99E1-F7C644D2A315}"/>
            </a:ext>
          </a:extLst>
        </xdr:cNvPr>
        <xdr:cNvSpPr txBox="1"/>
      </xdr:nvSpPr>
      <xdr:spPr>
        <a:xfrm>
          <a:off x="3135219" y="11204075"/>
          <a:ext cx="994925" cy="380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0" i="0" u="none" strike="noStrike">
              <a:solidFill>
                <a:schemeClr val="tx1"/>
              </a:solidFill>
              <a:latin typeface="Calibri"/>
              <a:ea typeface="Calibri"/>
              <a:cs typeface="Calibri"/>
            </a:rPr>
            <a:t>Women</a:t>
          </a:r>
        </a:p>
      </xdr:txBody>
    </xdr:sp>
    <xdr:clientData/>
  </xdr:twoCellAnchor>
  <xdr:twoCellAnchor>
    <xdr:from>
      <xdr:col>5</xdr:col>
      <xdr:colOff>162985</xdr:colOff>
      <xdr:row>64</xdr:row>
      <xdr:rowOff>3106</xdr:rowOff>
    </xdr:from>
    <xdr:to>
      <xdr:col>6</xdr:col>
      <xdr:colOff>545322</xdr:colOff>
      <xdr:row>65</xdr:row>
      <xdr:rowOff>84939</xdr:rowOff>
    </xdr:to>
    <xdr:sp macro="" textlink="'pivot table'!I26">
      <xdr:nvSpPr>
        <xdr:cNvPr id="88" name="TextBox 87">
          <a:extLst>
            <a:ext uri="{FF2B5EF4-FFF2-40B4-BE49-F238E27FC236}">
              <a16:creationId xmlns:a16="http://schemas.microsoft.com/office/drawing/2014/main" id="{D5064698-BCB5-4638-90FA-A278BF0AE2FE}"/>
            </a:ext>
          </a:extLst>
        </xdr:cNvPr>
        <xdr:cNvSpPr txBox="1"/>
      </xdr:nvSpPr>
      <xdr:spPr>
        <a:xfrm>
          <a:off x="3225926" y="11477930"/>
          <a:ext cx="994925" cy="261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2CE30F0-2C19-41D4-89D9-511C257E52BE}" type="TxLink">
            <a:rPr lang="en-US" sz="1800" b="0" i="0" u="none" strike="noStrike">
              <a:solidFill>
                <a:srgbClr val="000000"/>
              </a:solidFill>
              <a:latin typeface="Calibri"/>
              <a:ea typeface="Calibri"/>
              <a:cs typeface="Calibri"/>
            </a:rPr>
            <a:pPr marL="0" indent="0"/>
            <a:t>383168</a:t>
          </a:fld>
          <a:endParaRPr lang="en-US" sz="4000" b="0" i="0" u="none" strike="noStrike">
            <a:solidFill>
              <a:schemeClr val="tx1"/>
            </a:solidFill>
            <a:latin typeface="Calibri"/>
            <a:ea typeface="Calibri"/>
            <a:cs typeface="Calibri"/>
          </a:endParaRPr>
        </a:p>
      </xdr:txBody>
    </xdr:sp>
    <xdr:clientData/>
  </xdr:twoCellAnchor>
  <xdr:twoCellAnchor>
    <xdr:from>
      <xdr:col>0</xdr:col>
      <xdr:colOff>103574</xdr:colOff>
      <xdr:row>28</xdr:row>
      <xdr:rowOff>81378</xdr:rowOff>
    </xdr:from>
    <xdr:to>
      <xdr:col>7</xdr:col>
      <xdr:colOff>36991</xdr:colOff>
      <xdr:row>64</xdr:row>
      <xdr:rowOff>50800</xdr:rowOff>
    </xdr:to>
    <xdr:sp macro="" textlink="">
      <xdr:nvSpPr>
        <xdr:cNvPr id="22" name="TextBox 21">
          <a:extLst>
            <a:ext uri="{FF2B5EF4-FFF2-40B4-BE49-F238E27FC236}">
              <a16:creationId xmlns:a16="http://schemas.microsoft.com/office/drawing/2014/main" id="{FD26AEDF-32E0-47FD-BDF5-50FE23725382}"/>
            </a:ext>
          </a:extLst>
        </xdr:cNvPr>
        <xdr:cNvSpPr txBox="1"/>
      </xdr:nvSpPr>
      <xdr:spPr>
        <a:xfrm>
          <a:off x="103574" y="5059778"/>
          <a:ext cx="4200617" cy="6370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India faces a significant challenge with criminal abuses against women, reflecting deep-rooted societal issues that demand urgent attention and action.</a:t>
          </a:r>
        </a:p>
        <a:p>
          <a:r>
            <a:rPr lang="en-US" sz="1600"/>
            <a:t>In this dataset, </a:t>
          </a:r>
          <a:r>
            <a:rPr lang="en-US" sz="1600" b="1"/>
            <a:t>20 distinct forms of crimes</a:t>
          </a:r>
          <a:r>
            <a:rPr lang="en-US" sz="1600"/>
            <a:t> were recorded, ranging from trafficking and dowry deaths to acid attacks and cybercrimes, highlighting the multifaceted nature of gender-based violence.</a:t>
          </a:r>
        </a:p>
        <a:p>
          <a:r>
            <a:rPr lang="en-US" sz="1600"/>
            <a:t>The </a:t>
          </a:r>
          <a:r>
            <a:rPr lang="en-US" sz="1600" b="1"/>
            <a:t>death rate stands at 2.6%</a:t>
          </a:r>
          <a:r>
            <a:rPr lang="en-US" sz="1600"/>
            <a:t>, a stark reminder that these crimes aren't just statistics—they often result in the tragic loss of life, leaving families and communities devastated. Meanwhile, the </a:t>
          </a:r>
          <a:r>
            <a:rPr lang="en-US" sz="1600" b="1"/>
            <a:t>abuse rate is 0.06%</a:t>
          </a:r>
          <a:r>
            <a:rPr lang="en-US" sz="1600"/>
            <a:t>, indicating that while the percentage may seem small, it represents hundreds of thousands of women suffering in silence, often with lasting physical and emotional scars.</a:t>
          </a:r>
        </a:p>
        <a:p>
          <a:r>
            <a:rPr lang="en-US" sz="1600"/>
            <a:t>These figures underscore the urgent need for stronger protective measures, legal reforms, and cultural change to combat violence against women and ensure their safety and dignity</a:t>
          </a:r>
        </a:p>
        <a:p>
          <a:endParaRPr lang="en-US" sz="1600"/>
        </a:p>
      </xdr:txBody>
    </xdr:sp>
    <xdr:clientData/>
  </xdr:twoCellAnchor>
  <xdr:twoCellAnchor>
    <xdr:from>
      <xdr:col>0</xdr:col>
      <xdr:colOff>115455</xdr:colOff>
      <xdr:row>68</xdr:row>
      <xdr:rowOff>115455</xdr:rowOff>
    </xdr:from>
    <xdr:to>
      <xdr:col>7</xdr:col>
      <xdr:colOff>80818</xdr:colOff>
      <xdr:row>81</xdr:row>
      <xdr:rowOff>11547</xdr:rowOff>
    </xdr:to>
    <xdr:sp macro="" textlink="">
      <xdr:nvSpPr>
        <xdr:cNvPr id="27" name="TextBox 26">
          <a:extLst>
            <a:ext uri="{FF2B5EF4-FFF2-40B4-BE49-F238E27FC236}">
              <a16:creationId xmlns:a16="http://schemas.microsoft.com/office/drawing/2014/main" id="{6605FEB8-BF63-4AF3-ACE0-12FEC96139CD}"/>
            </a:ext>
          </a:extLst>
        </xdr:cNvPr>
        <xdr:cNvSpPr txBox="1"/>
      </xdr:nvSpPr>
      <xdr:spPr>
        <a:xfrm>
          <a:off x="115455" y="12676910"/>
          <a:ext cx="4248727" cy="2297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383,168 women</a:t>
          </a:r>
          <a:r>
            <a:rPr lang="en-US" sz="1600"/>
            <a:t> and </a:t>
          </a:r>
          <a:r>
            <a:rPr lang="en-US" sz="1600" b="1"/>
            <a:t>267,683 girls</a:t>
          </a:r>
          <a:r>
            <a:rPr lang="en-US" sz="1600"/>
            <a:t> have experienced various forms of abuse. While the number is higher for women, the fact that over a quarter-million girls face such crimes exposes the deep vulnerability of children. These figures reflect a widespread crisis, emphasizing the urgent need to protect women and girls from these pervasive threats. This isn’t just data,</a:t>
          </a:r>
          <a:r>
            <a:rPr lang="en-US" sz="1600" baseline="0"/>
            <a:t> </a:t>
          </a:r>
          <a:r>
            <a:rPr lang="en-US" sz="1600"/>
            <a:t>it’s a call for change</a:t>
          </a:r>
        </a:p>
      </xdr:txBody>
    </xdr:sp>
    <xdr:clientData/>
  </xdr:twoCellAnchor>
  <xdr:twoCellAnchor>
    <xdr:from>
      <xdr:col>7</xdr:col>
      <xdr:colOff>144927</xdr:colOff>
      <xdr:row>33</xdr:row>
      <xdr:rowOff>116114</xdr:rowOff>
    </xdr:from>
    <xdr:to>
      <xdr:col>15</xdr:col>
      <xdr:colOff>493485</xdr:colOff>
      <xdr:row>39</xdr:row>
      <xdr:rowOff>72572</xdr:rowOff>
    </xdr:to>
    <xdr:sp macro="" textlink="">
      <xdr:nvSpPr>
        <xdr:cNvPr id="89" name="TextBox 88">
          <a:extLst>
            <a:ext uri="{FF2B5EF4-FFF2-40B4-BE49-F238E27FC236}">
              <a16:creationId xmlns:a16="http://schemas.microsoft.com/office/drawing/2014/main" id="{E5827DD4-03BF-4F9B-B078-CEE92878FC32}"/>
            </a:ext>
          </a:extLst>
        </xdr:cNvPr>
        <xdr:cNvSpPr txBox="1"/>
      </xdr:nvSpPr>
      <xdr:spPr>
        <a:xfrm>
          <a:off x="4412127" y="6103257"/>
          <a:ext cx="5225358" cy="1045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t>In 2022, </a:t>
          </a:r>
          <a:r>
            <a:rPr lang="en-US" sz="1600" b="1"/>
            <a:t>20 forms of crimes</a:t>
          </a:r>
          <a:r>
            <a:rPr lang="en-US" sz="1600"/>
            <a:t> were recorded against women and girls in India. The bar chart highlights the top 5, with </a:t>
          </a:r>
          <a:r>
            <a:rPr lang="en-US" sz="1600" b="1"/>
            <a:t>Cruelty by Husband/Relatives</a:t>
          </a:r>
          <a:r>
            <a:rPr lang="en-US" sz="1600"/>
            <a:t> leading at </a:t>
          </a:r>
          <a:r>
            <a:rPr lang="en-US" sz="1600" b="1"/>
            <a:t>140,021 cases</a:t>
          </a:r>
          <a:r>
            <a:rPr lang="en-US" sz="1600"/>
            <a:t>.....</a:t>
          </a:r>
        </a:p>
        <a:p>
          <a:endParaRPr lang="en-US" sz="1600"/>
        </a:p>
      </xdr:txBody>
    </xdr:sp>
    <xdr:clientData/>
  </xdr:twoCellAnchor>
  <xdr:twoCellAnchor>
    <xdr:from>
      <xdr:col>16</xdr:col>
      <xdr:colOff>286987</xdr:colOff>
      <xdr:row>33</xdr:row>
      <xdr:rowOff>89066</xdr:rowOff>
    </xdr:from>
    <xdr:to>
      <xdr:col>25</xdr:col>
      <xdr:colOff>29688</xdr:colOff>
      <xdr:row>41</xdr:row>
      <xdr:rowOff>118752</xdr:rowOff>
    </xdr:to>
    <xdr:sp macro="" textlink="">
      <xdr:nvSpPr>
        <xdr:cNvPr id="90" name="TextBox 89">
          <a:extLst>
            <a:ext uri="{FF2B5EF4-FFF2-40B4-BE49-F238E27FC236}">
              <a16:creationId xmlns:a16="http://schemas.microsoft.com/office/drawing/2014/main" id="{B185A970-10DF-4E8E-B31C-C05794E106AA}"/>
            </a:ext>
          </a:extLst>
        </xdr:cNvPr>
        <xdr:cNvSpPr txBox="1"/>
      </xdr:nvSpPr>
      <xdr:spPr>
        <a:xfrm>
          <a:off x="10103922" y="5967352"/>
          <a:ext cx="5264727" cy="1454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t>The analysis of the relationship between </a:t>
          </a:r>
          <a:r>
            <a:rPr lang="en-US" sz="1600" b="1"/>
            <a:t>indecent dressing</a:t>
          </a:r>
          <a:r>
            <a:rPr lang="en-US" sz="1600"/>
            <a:t> and </a:t>
          </a:r>
          <a:r>
            <a:rPr lang="en-US" sz="1600" b="1"/>
            <a:t>rape</a:t>
          </a:r>
          <a:r>
            <a:rPr lang="en-US" sz="1600"/>
            <a:t> shows a </a:t>
          </a:r>
          <a:r>
            <a:rPr lang="en-US" sz="1600" b="1"/>
            <a:t>0.129</a:t>
          </a:r>
          <a:r>
            <a:rPr lang="en-US" sz="1600"/>
            <a:t> value, indicating only a weak connection. This suggests that dressing is not a major factor in the occurrence of rape, and the data points to other deeper causes behind such crimes.</a:t>
          </a:r>
        </a:p>
        <a:p>
          <a:endParaRPr lang="en-US" sz="1600"/>
        </a:p>
      </xdr:txBody>
    </xdr:sp>
    <xdr:clientData/>
  </xdr:twoCellAnchor>
  <xdr:twoCellAnchor>
    <xdr:from>
      <xdr:col>20</xdr:col>
      <xdr:colOff>219559</xdr:colOff>
      <xdr:row>29</xdr:row>
      <xdr:rowOff>51660</xdr:rowOff>
    </xdr:from>
    <xdr:to>
      <xdr:col>22</xdr:col>
      <xdr:colOff>426203</xdr:colOff>
      <xdr:row>31</xdr:row>
      <xdr:rowOff>154983</xdr:rowOff>
    </xdr:to>
    <xdr:sp macro="" textlink="">
      <xdr:nvSpPr>
        <xdr:cNvPr id="91" name="Rectangle 90">
          <a:extLst>
            <a:ext uri="{FF2B5EF4-FFF2-40B4-BE49-F238E27FC236}">
              <a16:creationId xmlns:a16="http://schemas.microsoft.com/office/drawing/2014/main" id="{BBA44930-C84C-4CAF-B0C5-8E6829D2B575}"/>
            </a:ext>
          </a:extLst>
        </xdr:cNvPr>
        <xdr:cNvSpPr/>
      </xdr:nvSpPr>
      <xdr:spPr>
        <a:xfrm>
          <a:off x="12359898" y="5295253"/>
          <a:ext cx="1420678" cy="464950"/>
        </a:xfrm>
        <a:prstGeom prst="rect">
          <a:avLst/>
        </a:prstGeom>
        <a:solidFill>
          <a:srgbClr val="F4B3B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20</xdr:col>
      <xdr:colOff>324555</xdr:colOff>
      <xdr:row>16</xdr:row>
      <xdr:rowOff>46014</xdr:rowOff>
    </xdr:from>
    <xdr:to>
      <xdr:col>25</xdr:col>
      <xdr:colOff>63500</xdr:colOff>
      <xdr:row>32</xdr:row>
      <xdr:rowOff>91722</xdr:rowOff>
    </xdr:to>
    <xdr:sp macro="" textlink="">
      <xdr:nvSpPr>
        <xdr:cNvPr id="92" name="TextBox 91">
          <a:extLst>
            <a:ext uri="{FF2B5EF4-FFF2-40B4-BE49-F238E27FC236}">
              <a16:creationId xmlns:a16="http://schemas.microsoft.com/office/drawing/2014/main" id="{95E0848C-2F19-4593-A783-177310933E31}"/>
            </a:ext>
          </a:extLst>
        </xdr:cNvPr>
        <xdr:cNvSpPr txBox="1"/>
      </xdr:nvSpPr>
      <xdr:spPr>
        <a:xfrm>
          <a:off x="12460111" y="2981125"/>
          <a:ext cx="2772833" cy="2980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t>India has </a:t>
          </a:r>
          <a:r>
            <a:rPr lang="en-US" sz="1400" b="1"/>
            <a:t>28 states</a:t>
          </a:r>
          <a:r>
            <a:rPr lang="en-US" sz="1400"/>
            <a:t> and </a:t>
          </a:r>
          <a:r>
            <a:rPr lang="en-US" sz="1400" b="1"/>
            <a:t>8 Union Territories</a:t>
          </a:r>
          <a:r>
            <a:rPr lang="en-US" sz="1400"/>
            <a:t>, each with varying levels of abuse reported. From the analysis  </a:t>
          </a:r>
          <a:r>
            <a:rPr lang="en-US" sz="1400" b="1"/>
            <a:t>Uttar Pradesh</a:t>
          </a:r>
          <a:r>
            <a:rPr lang="en-US" sz="1400"/>
            <a:t> stands out as the most unsafe for women and girl children, with the highest number of reported cases. The data reveals that certain regions consistently report higher instances of abuse, underlining the need for focused interventions in these high-risk areas.</a:t>
          </a:r>
        </a:p>
        <a:p>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15241</xdr:colOff>
      <xdr:row>0</xdr:row>
      <xdr:rowOff>0</xdr:rowOff>
    </xdr:from>
    <xdr:to>
      <xdr:col>25</xdr:col>
      <xdr:colOff>243191</xdr:colOff>
      <xdr:row>80</xdr:row>
      <xdr:rowOff>27886</xdr:rowOff>
    </xdr:to>
    <xdr:sp macro="" textlink="">
      <xdr:nvSpPr>
        <xdr:cNvPr id="2" name="Rectangle 1">
          <a:extLst>
            <a:ext uri="{FF2B5EF4-FFF2-40B4-BE49-F238E27FC236}">
              <a16:creationId xmlns:a16="http://schemas.microsoft.com/office/drawing/2014/main" id="{13344B17-6AED-432B-8CAE-894935A5EC61}"/>
            </a:ext>
          </a:extLst>
        </xdr:cNvPr>
        <xdr:cNvSpPr/>
      </xdr:nvSpPr>
      <xdr:spPr>
        <a:xfrm>
          <a:off x="15241" y="0"/>
          <a:ext cx="15467950" cy="14658286"/>
        </a:xfrm>
        <a:prstGeom prst="rect">
          <a:avLst/>
        </a:prstGeom>
        <a:solidFill>
          <a:srgbClr val="6D7C8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27029</xdr:rowOff>
    </xdr:from>
    <xdr:to>
      <xdr:col>25</xdr:col>
      <xdr:colOff>210765</xdr:colOff>
      <xdr:row>4</xdr:row>
      <xdr:rowOff>167083</xdr:rowOff>
    </xdr:to>
    <xdr:sp macro="" textlink="">
      <xdr:nvSpPr>
        <xdr:cNvPr id="3" name="Rectangle 2">
          <a:extLst>
            <a:ext uri="{FF2B5EF4-FFF2-40B4-BE49-F238E27FC236}">
              <a16:creationId xmlns:a16="http://schemas.microsoft.com/office/drawing/2014/main" id="{CE311A3D-0211-4E5F-AA52-921EF7275517}"/>
            </a:ext>
          </a:extLst>
        </xdr:cNvPr>
        <xdr:cNvSpPr/>
      </xdr:nvSpPr>
      <xdr:spPr>
        <a:xfrm>
          <a:off x="0" y="27029"/>
          <a:ext cx="15450765" cy="871574"/>
        </a:xfrm>
        <a:prstGeom prst="rect">
          <a:avLst/>
        </a:prstGeom>
        <a:solidFill>
          <a:srgbClr val="FFE6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14377</xdr:colOff>
      <xdr:row>5</xdr:row>
      <xdr:rowOff>61842</xdr:rowOff>
    </xdr:from>
    <xdr:to>
      <xdr:col>8</xdr:col>
      <xdr:colOff>10891</xdr:colOff>
      <xdr:row>11</xdr:row>
      <xdr:rowOff>141057</xdr:rowOff>
    </xdr:to>
    <xdr:sp macro="" textlink="">
      <xdr:nvSpPr>
        <xdr:cNvPr id="4" name="Rectangle 3">
          <a:extLst>
            <a:ext uri="{FF2B5EF4-FFF2-40B4-BE49-F238E27FC236}">
              <a16:creationId xmlns:a16="http://schemas.microsoft.com/office/drawing/2014/main" id="{460E9492-9C14-49EB-BA9D-B3FE1BE96722}"/>
            </a:ext>
          </a:extLst>
        </xdr:cNvPr>
        <xdr:cNvSpPr/>
      </xdr:nvSpPr>
      <xdr:spPr>
        <a:xfrm>
          <a:off x="14377" y="976242"/>
          <a:ext cx="4873314" cy="1176495"/>
        </a:xfrm>
        <a:prstGeom prst="rect">
          <a:avLst/>
        </a:prstGeom>
        <a:solidFill>
          <a:srgbClr val="FFE6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23004</xdr:colOff>
      <xdr:row>12</xdr:row>
      <xdr:rowOff>9937</xdr:rowOff>
    </xdr:from>
    <xdr:to>
      <xdr:col>3</xdr:col>
      <xdr:colOff>522664</xdr:colOff>
      <xdr:row>22</xdr:row>
      <xdr:rowOff>91123</xdr:rowOff>
    </xdr:to>
    <xdr:sp macro="" textlink="">
      <xdr:nvSpPr>
        <xdr:cNvPr id="5" name="Rectangle 4">
          <a:extLst>
            <a:ext uri="{FF2B5EF4-FFF2-40B4-BE49-F238E27FC236}">
              <a16:creationId xmlns:a16="http://schemas.microsoft.com/office/drawing/2014/main" id="{79F191E1-9766-4F55-B142-D1E528BCEA4B}"/>
            </a:ext>
          </a:extLst>
        </xdr:cNvPr>
        <xdr:cNvSpPr/>
      </xdr:nvSpPr>
      <xdr:spPr>
        <a:xfrm>
          <a:off x="23004" y="2204497"/>
          <a:ext cx="2328460" cy="1909986"/>
        </a:xfrm>
        <a:prstGeom prst="rect">
          <a:avLst/>
        </a:prstGeom>
        <a:solidFill>
          <a:srgbClr val="FFE6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2200</xdr:colOff>
      <xdr:row>12</xdr:row>
      <xdr:rowOff>32940</xdr:rowOff>
    </xdr:from>
    <xdr:to>
      <xdr:col>8</xdr:col>
      <xdr:colOff>5138</xdr:colOff>
      <xdr:row>22</xdr:row>
      <xdr:rowOff>114126</xdr:rowOff>
    </xdr:to>
    <xdr:sp macro="" textlink="">
      <xdr:nvSpPr>
        <xdr:cNvPr id="6" name="Rectangle 5">
          <a:extLst>
            <a:ext uri="{FF2B5EF4-FFF2-40B4-BE49-F238E27FC236}">
              <a16:creationId xmlns:a16="http://schemas.microsoft.com/office/drawing/2014/main" id="{0B5B06AD-19CB-45D0-8DA4-DE5FA95201F0}"/>
            </a:ext>
          </a:extLst>
        </xdr:cNvPr>
        <xdr:cNvSpPr/>
      </xdr:nvSpPr>
      <xdr:spPr>
        <a:xfrm>
          <a:off x="2440600" y="2227500"/>
          <a:ext cx="2441338" cy="1909986"/>
        </a:xfrm>
        <a:prstGeom prst="rect">
          <a:avLst/>
        </a:prstGeom>
        <a:solidFill>
          <a:srgbClr val="FFE6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40254</xdr:colOff>
      <xdr:row>23</xdr:row>
      <xdr:rowOff>26129</xdr:rowOff>
    </xdr:from>
    <xdr:to>
      <xdr:col>8</xdr:col>
      <xdr:colOff>51881</xdr:colOff>
      <xdr:row>55</xdr:row>
      <xdr:rowOff>60310</xdr:rowOff>
    </xdr:to>
    <xdr:sp macro="" textlink="">
      <xdr:nvSpPr>
        <xdr:cNvPr id="7" name="Rectangle 6">
          <a:extLst>
            <a:ext uri="{FF2B5EF4-FFF2-40B4-BE49-F238E27FC236}">
              <a16:creationId xmlns:a16="http://schemas.microsoft.com/office/drawing/2014/main" id="{DF6525EB-D75A-424C-A7A7-7107F9207156}"/>
            </a:ext>
          </a:extLst>
        </xdr:cNvPr>
        <xdr:cNvSpPr/>
      </xdr:nvSpPr>
      <xdr:spPr>
        <a:xfrm flipV="1">
          <a:off x="40254" y="4232369"/>
          <a:ext cx="4888427" cy="5886341"/>
        </a:xfrm>
        <a:prstGeom prst="rect">
          <a:avLst/>
        </a:prstGeom>
        <a:solidFill>
          <a:srgbClr val="FFE6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37380</xdr:colOff>
      <xdr:row>56</xdr:row>
      <xdr:rowOff>8663</xdr:rowOff>
    </xdr:from>
    <xdr:to>
      <xdr:col>8</xdr:col>
      <xdr:colOff>33894</xdr:colOff>
      <xdr:row>64</xdr:row>
      <xdr:rowOff>116732</xdr:rowOff>
    </xdr:to>
    <xdr:sp macro="" textlink="">
      <xdr:nvSpPr>
        <xdr:cNvPr id="8" name="Rectangle 7">
          <a:extLst>
            <a:ext uri="{FF2B5EF4-FFF2-40B4-BE49-F238E27FC236}">
              <a16:creationId xmlns:a16="http://schemas.microsoft.com/office/drawing/2014/main" id="{3500300E-00F1-477E-93F4-D3CBBB83B075}"/>
            </a:ext>
          </a:extLst>
        </xdr:cNvPr>
        <xdr:cNvSpPr/>
      </xdr:nvSpPr>
      <xdr:spPr>
        <a:xfrm>
          <a:off x="37380" y="10249943"/>
          <a:ext cx="4873314" cy="1571109"/>
        </a:xfrm>
        <a:prstGeom prst="rect">
          <a:avLst/>
        </a:prstGeom>
        <a:solidFill>
          <a:srgbClr val="FFE6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62219</xdr:colOff>
      <xdr:row>65</xdr:row>
      <xdr:rowOff>47341</xdr:rowOff>
    </xdr:from>
    <xdr:to>
      <xdr:col>8</xdr:col>
      <xdr:colOff>70969</xdr:colOff>
      <xdr:row>79</xdr:row>
      <xdr:rowOff>64850</xdr:rowOff>
    </xdr:to>
    <xdr:sp macro="" textlink="">
      <xdr:nvSpPr>
        <xdr:cNvPr id="9" name="Rectangle 8">
          <a:extLst>
            <a:ext uri="{FF2B5EF4-FFF2-40B4-BE49-F238E27FC236}">
              <a16:creationId xmlns:a16="http://schemas.microsoft.com/office/drawing/2014/main" id="{6DC7C931-8532-4AE5-A594-8AC2DBCDFBF4}"/>
            </a:ext>
          </a:extLst>
        </xdr:cNvPr>
        <xdr:cNvSpPr/>
      </xdr:nvSpPr>
      <xdr:spPr>
        <a:xfrm>
          <a:off x="62219" y="11934541"/>
          <a:ext cx="4885550" cy="2577829"/>
        </a:xfrm>
        <a:prstGeom prst="rect">
          <a:avLst/>
        </a:prstGeom>
        <a:solidFill>
          <a:srgbClr val="FFE6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124561</xdr:colOff>
      <xdr:row>5</xdr:row>
      <xdr:rowOff>61650</xdr:rowOff>
    </xdr:from>
    <xdr:to>
      <xdr:col>25</xdr:col>
      <xdr:colOff>194553</xdr:colOff>
      <xdr:row>30</xdr:row>
      <xdr:rowOff>157588</xdr:rowOff>
    </xdr:to>
    <xdr:sp macro="" textlink="">
      <xdr:nvSpPr>
        <xdr:cNvPr id="10" name="Rectangle 9">
          <a:extLst>
            <a:ext uri="{FF2B5EF4-FFF2-40B4-BE49-F238E27FC236}">
              <a16:creationId xmlns:a16="http://schemas.microsoft.com/office/drawing/2014/main" id="{8E5545FC-806E-4108-9E65-458BA1A0C78A}"/>
            </a:ext>
          </a:extLst>
        </xdr:cNvPr>
        <xdr:cNvSpPr/>
      </xdr:nvSpPr>
      <xdr:spPr>
        <a:xfrm flipV="1">
          <a:off x="5001361" y="976050"/>
          <a:ext cx="10433192" cy="4667938"/>
        </a:xfrm>
        <a:prstGeom prst="rect">
          <a:avLst/>
        </a:prstGeom>
        <a:solidFill>
          <a:srgbClr val="FFE6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293174</xdr:colOff>
      <xdr:row>53</xdr:row>
      <xdr:rowOff>109640</xdr:rowOff>
    </xdr:from>
    <xdr:to>
      <xdr:col>25</xdr:col>
      <xdr:colOff>103763</xdr:colOff>
      <xdr:row>79</xdr:row>
      <xdr:rowOff>22698</xdr:rowOff>
    </xdr:to>
    <xdr:sp macro="" textlink="">
      <xdr:nvSpPr>
        <xdr:cNvPr id="11" name="Rectangle 10">
          <a:extLst>
            <a:ext uri="{FF2B5EF4-FFF2-40B4-BE49-F238E27FC236}">
              <a16:creationId xmlns:a16="http://schemas.microsoft.com/office/drawing/2014/main" id="{88F4AA78-54FF-42BE-9CBB-7CD23CC3D9B6}"/>
            </a:ext>
          </a:extLst>
        </xdr:cNvPr>
        <xdr:cNvSpPr/>
      </xdr:nvSpPr>
      <xdr:spPr>
        <a:xfrm flipV="1">
          <a:off x="5169974" y="9802280"/>
          <a:ext cx="10173789" cy="4667938"/>
        </a:xfrm>
        <a:prstGeom prst="rect">
          <a:avLst/>
        </a:prstGeom>
        <a:solidFill>
          <a:srgbClr val="FFE6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15.589632754629" createdVersion="7" refreshedVersion="7" minRefreshableVersion="3" recordCount="35" xr:uid="{25FAED94-0420-4C5E-8CE6-908BB1CC9487}">
  <cacheSource type="worksheet">
    <worksheetSource name="Table2"/>
  </cacheSource>
  <cacheFields count="22">
    <cacheField name="State/UT" numFmtId="0">
      <sharedItems count="35">
        <s v="Andhra Pradesh"/>
        <s v="Arunachal pradesh"/>
        <s v="Assam"/>
        <s v="Bihar"/>
        <s v="Chhattisgarh"/>
        <s v="Goa"/>
        <s v="Gujarat"/>
        <s v="Haryana"/>
        <s v="Himachal Pradesh"/>
        <s v="Jammu &amp; Kashmir"/>
        <s v="Jharkhand"/>
        <s v="Karnataka "/>
        <s v="Kerala"/>
        <s v="Madhya Pradesh"/>
        <s v="Maharashtra"/>
        <s v="Manipur"/>
        <s v="Meghalaya"/>
        <s v="Mizoram"/>
        <s v="Nagaland"/>
        <s v="Odisha"/>
        <s v="Punjab"/>
        <s v="Rajasthan"/>
        <s v="Sikkim"/>
        <s v="Tamil Nadu"/>
        <s v="Telengana"/>
        <s v="Tripura"/>
        <s v="Uttar Pradesh"/>
        <s v="Uttarakhand"/>
        <s v="West Bengal"/>
        <s v="Andaman &amp; Nicobar Islands"/>
        <s v="Chandigarh"/>
        <s v="D&amp;N Haveli, Daman &amp; Diu"/>
        <s v="Delhi"/>
        <s v="Lakshwadeep"/>
        <s v="Puducherry"/>
      </sharedItems>
    </cacheField>
    <cacheField name="Trafficking" numFmtId="0">
      <sharedItems containsSemiMixedTypes="0" containsString="0" containsNumber="1" containsInteger="1" minValue="0" maxValue="283" count="22">
        <n v="107"/>
        <n v="1"/>
        <n v="78"/>
        <n v="87"/>
        <n v="13"/>
        <n v="10"/>
        <n v="43"/>
        <n v="3"/>
        <n v="2"/>
        <n v="26"/>
        <n v="228"/>
        <n v="33"/>
        <n v="66"/>
        <n v="283"/>
        <n v="0"/>
        <n v="16"/>
        <n v="47"/>
        <n v="208"/>
        <n v="175"/>
        <n v="71"/>
        <n v="46"/>
        <n v="7"/>
      </sharedItems>
    </cacheField>
    <cacheField name="Murder with Rape/Gang Rape" numFmtId="0">
      <sharedItems containsSemiMixedTypes="0" containsString="0" containsNumber="1" containsInteger="1" minValue="0" maxValue="62" count="13">
        <n v="8"/>
        <n v="0"/>
        <n v="14"/>
        <n v="7"/>
        <n v="1"/>
        <n v="2"/>
        <n v="41"/>
        <n v="22"/>
        <n v="3"/>
        <n v="9"/>
        <n v="6"/>
        <n v="5"/>
        <n v="62"/>
      </sharedItems>
    </cacheField>
    <cacheField name="Dowry Deaths" numFmtId="0">
      <sharedItems containsSemiMixedTypes="0" containsString="0" containsNumber="1" containsInteger="1" minValue="0" maxValue="2138"/>
    </cacheField>
    <cacheField name="Abetment to Suicide of Women " numFmtId="0">
      <sharedItems containsSemiMixedTypes="0" containsString="0" containsNumber="1" containsInteger="1" minValue="0" maxValue="786"/>
    </cacheField>
    <cacheField name="Miscarriage" numFmtId="0">
      <sharedItems containsSemiMixedTypes="0" containsString="0" containsNumber="1" containsInteger="1" minValue="0" maxValue="95"/>
    </cacheField>
    <cacheField name="Acid Attack" numFmtId="0">
      <sharedItems containsSemiMixedTypes="0" containsString="0" containsNumber="1" containsInteger="1" minValue="0" maxValue="31"/>
    </cacheField>
    <cacheField name="Attempt to Acid Attack" numFmtId="0">
      <sharedItems containsSemiMixedTypes="0" containsString="0" containsNumber="1" containsInteger="1" minValue="0" maxValue="7" count="6">
        <n v="3"/>
        <n v="0"/>
        <n v="2"/>
        <n v="4"/>
        <n v="1"/>
        <n v="7"/>
      </sharedItems>
    </cacheField>
    <cacheField name="Cruelty by Husband/relatives" numFmtId="0">
      <sharedItems containsSemiMixedTypes="0" containsString="0" containsNumber="1" containsInteger="1" minValue="2" maxValue="20371" count="33">
        <n v="11964"/>
        <n v="74"/>
        <n v="4704"/>
        <n v="1850"/>
        <n v="942"/>
        <n v="6"/>
        <n v="2166"/>
        <n v="5883"/>
        <n v="196"/>
        <n v="500"/>
        <n v="850"/>
        <n v="2812"/>
        <n v="4998"/>
        <n v="8486"/>
        <n v="11367"/>
        <n v="10"/>
        <n v="28"/>
        <n v="4"/>
        <n v="3"/>
        <n v="5322"/>
        <n v="1640"/>
        <n v="18847"/>
        <n v="2"/>
        <n v="1043"/>
        <n v="10000"/>
        <n v="338"/>
        <n v="20371"/>
        <n v="954"/>
        <n v="19650"/>
        <n v="5"/>
        <n v="83"/>
        <n v="4901"/>
        <n v="9"/>
      </sharedItems>
    </cacheField>
    <cacheField name="Kidnapping/Abduction" numFmtId="0">
      <sharedItems containsSemiMixedTypes="0" containsString="0" containsNumber="1" containsInteger="1" minValue="0" maxValue="14887"/>
    </cacheField>
    <cacheField name="Selling of Minor Girls " numFmtId="0">
      <sharedItems containsSemiMixedTypes="0" containsString="0" containsNumber="1" containsInteger="1" minValue="0" maxValue="3"/>
    </cacheField>
    <cacheField name="Buying of Minor Girls" numFmtId="0">
      <sharedItems containsSemiMixedTypes="0" containsString="0" containsNumber="1" containsInteger="1" minValue="0" maxValue="2"/>
    </cacheField>
    <cacheField name="Rape" numFmtId="0">
      <sharedItems containsSemiMixedTypes="0" containsString="0" containsNumber="1" containsInteger="1" minValue="4" maxValue="5400"/>
    </cacheField>
    <cacheField name="Attempt to Commit Rape" numFmtId="0">
      <sharedItems containsSemiMixedTypes="0" containsString="0" containsNumber="1" containsInteger="1" minValue="0" maxValue="1053"/>
    </cacheField>
    <cacheField name="Assault to Outrage her Modesty" numFmtId="0">
      <sharedItems containsSemiMixedTypes="0" containsString="0" containsNumber="1" containsInteger="1" minValue="1" maxValue="11512"/>
    </cacheField>
    <cacheField name="Insult to the Modesty of Women" numFmtId="0">
      <sharedItems containsSemiMixedTypes="0" containsString="0" containsNumber="1" containsInteger="1" minValue="0" maxValue="3145"/>
    </cacheField>
    <cacheField name="Assault due to Dowry" numFmtId="0">
      <sharedItems containsSemiMixedTypes="0" containsString="0" containsNumber="1" containsInteger="1" minValue="0" maxValue="4807"/>
    </cacheField>
    <cacheField name="Domestic violence" numFmtId="0">
      <sharedItems containsSemiMixedTypes="0" containsString="0" containsNumber="1" containsInteger="1" minValue="0" maxValue="371"/>
    </cacheField>
    <cacheField name="Cyber Crimes committed against women" numFmtId="0">
      <sharedItems containsSemiMixedTypes="0" containsString="0" containsNumber="1" containsInteger="1" minValue="0" maxValue="542"/>
    </cacheField>
    <cacheField name="Sexual Violence towards girl child" numFmtId="0">
      <sharedItems containsSemiMixedTypes="0" containsString="0" containsNumber="1" containsInteger="1" minValue="0" maxValue="7955"/>
    </cacheField>
    <cacheField name="Indecent Representation of Women" numFmtId="0">
      <sharedItems containsSemiMixedTypes="0" containsString="0" containsNumber="1" containsInteger="1" minValue="0" maxValue="10"/>
    </cacheField>
    <cacheField name="Total Crime against Women (IPC &amp;SLL)" numFmtId="0">
      <sharedItems containsSemiMixedTypes="0" containsString="0" containsNumber="1" containsInteger="1" minValue="16" maxValue="6574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100"/>
    <n v="358"/>
    <n v="4"/>
    <n v="3"/>
    <x v="0"/>
    <x v="0"/>
    <n v="592"/>
    <n v="0"/>
    <n v="0"/>
    <n v="621"/>
    <n v="180"/>
    <n v="5884"/>
    <n v="3145"/>
    <n v="298"/>
    <n v="0"/>
    <n v="108"/>
    <n v="2127"/>
    <n v="1"/>
    <n v="25503"/>
  </r>
  <r>
    <x v="1"/>
    <x v="1"/>
    <x v="1"/>
    <n v="0"/>
    <n v="0"/>
    <n v="0"/>
    <n v="0"/>
    <x v="1"/>
    <x v="1"/>
    <n v="48"/>
    <n v="0"/>
    <n v="0"/>
    <n v="74"/>
    <n v="3"/>
    <n v="67"/>
    <n v="20"/>
    <n v="0"/>
    <n v="1"/>
    <n v="1"/>
    <n v="46"/>
    <n v="0"/>
    <n v="335"/>
  </r>
  <r>
    <x v="2"/>
    <x v="2"/>
    <x v="2"/>
    <n v="175"/>
    <n v="75"/>
    <n v="2"/>
    <n v="3"/>
    <x v="2"/>
    <x v="2"/>
    <n v="3466"/>
    <n v="3"/>
    <n v="0"/>
    <n v="1113"/>
    <n v="253"/>
    <n v="1984"/>
    <n v="150"/>
    <n v="272"/>
    <n v="0"/>
    <n v="152"/>
    <n v="1703"/>
    <n v="0"/>
    <n v="14148"/>
  </r>
  <r>
    <x v="3"/>
    <x v="3"/>
    <x v="1"/>
    <n v="1057"/>
    <n v="2"/>
    <n v="0"/>
    <n v="3"/>
    <x v="1"/>
    <x v="3"/>
    <n v="10190"/>
    <n v="0"/>
    <n v="0"/>
    <n v="881"/>
    <n v="17"/>
    <n v="402"/>
    <n v="0"/>
    <n v="3580"/>
    <n v="0"/>
    <n v="17"/>
    <n v="2126"/>
    <n v="10"/>
    <n v="20222"/>
  </r>
  <r>
    <x v="4"/>
    <x v="4"/>
    <x v="3"/>
    <n v="57"/>
    <n v="149"/>
    <n v="5"/>
    <n v="0"/>
    <x v="1"/>
    <x v="4"/>
    <n v="2121"/>
    <n v="0"/>
    <n v="1"/>
    <n v="1246"/>
    <n v="8"/>
    <n v="1322"/>
    <n v="255"/>
    <n v="9"/>
    <n v="0"/>
    <n v="203"/>
    <n v="2355"/>
    <n v="0"/>
    <n v="8693"/>
  </r>
  <r>
    <x v="5"/>
    <x v="5"/>
    <x v="4"/>
    <n v="0"/>
    <n v="1"/>
    <n v="0"/>
    <n v="0"/>
    <x v="3"/>
    <x v="5"/>
    <n v="60"/>
    <n v="0"/>
    <n v="0"/>
    <n v="73"/>
    <n v="0"/>
    <n v="87"/>
    <n v="30"/>
    <n v="0"/>
    <n v="0"/>
    <n v="5"/>
    <n v="0"/>
    <n v="0"/>
    <n v="273"/>
  </r>
  <r>
    <x v="6"/>
    <x v="6"/>
    <x v="4"/>
    <n v="10"/>
    <n v="345"/>
    <n v="5"/>
    <n v="5"/>
    <x v="1"/>
    <x v="6"/>
    <n v="1334"/>
    <n v="0"/>
    <n v="0"/>
    <n v="610"/>
    <n v="2"/>
    <n v="693"/>
    <n v="17"/>
    <n v="1"/>
    <n v="1"/>
    <n v="53"/>
    <n v="2461"/>
    <n v="0"/>
    <n v="7731"/>
  </r>
  <r>
    <x v="7"/>
    <x v="6"/>
    <x v="0"/>
    <n v="234"/>
    <n v="202"/>
    <n v="14"/>
    <n v="6"/>
    <x v="1"/>
    <x v="7"/>
    <n v="3050"/>
    <n v="0"/>
    <n v="0"/>
    <n v="1790"/>
    <n v="255"/>
    <n v="2739"/>
    <n v="322"/>
    <n v="17"/>
    <n v="1"/>
    <n v="90"/>
    <n v="2092"/>
    <n v="0"/>
    <n v="16743"/>
  </r>
  <r>
    <x v="8"/>
    <x v="7"/>
    <x v="5"/>
    <n v="1"/>
    <n v="54"/>
    <n v="0"/>
    <n v="0"/>
    <x v="1"/>
    <x v="8"/>
    <n v="326"/>
    <n v="0"/>
    <n v="0"/>
    <n v="360"/>
    <n v="9"/>
    <n v="492"/>
    <n v="77"/>
    <n v="1"/>
    <n v="2"/>
    <n v="24"/>
    <n v="5"/>
    <n v="0"/>
    <n v="1551"/>
  </r>
  <r>
    <x v="9"/>
    <x v="8"/>
    <x v="1"/>
    <n v="9"/>
    <n v="42"/>
    <n v="4"/>
    <n v="4"/>
    <x v="4"/>
    <x v="9"/>
    <n v="886"/>
    <n v="0"/>
    <n v="0"/>
    <n v="287"/>
    <n v="11"/>
    <n v="1606"/>
    <n v="19"/>
    <n v="17"/>
    <n v="0"/>
    <n v="27"/>
    <n v="303"/>
    <n v="0"/>
    <n v="3716"/>
  </r>
  <r>
    <x v="10"/>
    <x v="9"/>
    <x v="3"/>
    <n v="208"/>
    <n v="40"/>
    <n v="0"/>
    <n v="2"/>
    <x v="4"/>
    <x v="10"/>
    <n v="1265"/>
    <n v="1"/>
    <n v="0"/>
    <n v="1300"/>
    <n v="88"/>
    <n v="1144"/>
    <n v="2"/>
    <n v="1796"/>
    <n v="67"/>
    <n v="11"/>
    <n v="864"/>
    <n v="8"/>
    <n v="7678"/>
  </r>
  <r>
    <x v="11"/>
    <x v="10"/>
    <x v="0"/>
    <n v="165"/>
    <n v="288"/>
    <n v="13"/>
    <n v="5"/>
    <x v="2"/>
    <x v="11"/>
    <n v="1812"/>
    <n v="0"/>
    <n v="0"/>
    <n v="595"/>
    <n v="4"/>
    <n v="6201"/>
    <n v="78"/>
    <n v="2224"/>
    <n v="0"/>
    <n v="235"/>
    <n v="3141"/>
    <n v="2"/>
    <n v="17813"/>
  </r>
  <r>
    <x v="12"/>
    <x v="11"/>
    <x v="5"/>
    <n v="11"/>
    <n v="68"/>
    <n v="0"/>
    <n v="4"/>
    <x v="1"/>
    <x v="12"/>
    <n v="241"/>
    <n v="0"/>
    <n v="0"/>
    <n v="814"/>
    <n v="41"/>
    <n v="4940"/>
    <n v="572"/>
    <n v="28"/>
    <n v="371"/>
    <n v="133"/>
    <n v="2957"/>
    <n v="0"/>
    <n v="15213"/>
  </r>
  <r>
    <x v="13"/>
    <x v="12"/>
    <x v="6"/>
    <n v="518"/>
    <n v="669"/>
    <n v="20"/>
    <n v="7"/>
    <x v="1"/>
    <x v="13"/>
    <n v="7960"/>
    <n v="1"/>
    <n v="2"/>
    <n v="3029"/>
    <n v="22"/>
    <n v="5564"/>
    <n v="265"/>
    <n v="63"/>
    <n v="10"/>
    <n v="107"/>
    <n v="5935"/>
    <n v="0"/>
    <n v="32765"/>
  </r>
  <r>
    <x v="14"/>
    <x v="13"/>
    <x v="7"/>
    <n v="180"/>
    <n v="786"/>
    <n v="35"/>
    <n v="9"/>
    <x v="3"/>
    <x v="14"/>
    <n v="9297"/>
    <n v="1"/>
    <n v="0"/>
    <n v="2904"/>
    <n v="2"/>
    <n v="11512"/>
    <n v="1317"/>
    <n v="28"/>
    <n v="1"/>
    <n v="116"/>
    <n v="7467"/>
    <n v="0"/>
    <n v="45331"/>
  </r>
  <r>
    <x v="15"/>
    <x v="14"/>
    <x v="1"/>
    <n v="0"/>
    <n v="3"/>
    <n v="0"/>
    <n v="0"/>
    <x v="1"/>
    <x v="15"/>
    <n v="61"/>
    <n v="0"/>
    <n v="0"/>
    <n v="42"/>
    <n v="0"/>
    <n v="67"/>
    <n v="11"/>
    <n v="0"/>
    <n v="0"/>
    <n v="0"/>
    <n v="54"/>
    <n v="0"/>
    <n v="248"/>
  </r>
  <r>
    <x v="16"/>
    <x v="7"/>
    <x v="4"/>
    <n v="1"/>
    <n v="5"/>
    <n v="0"/>
    <n v="0"/>
    <x v="1"/>
    <x v="16"/>
    <n v="96"/>
    <n v="0"/>
    <n v="0"/>
    <n v="75"/>
    <n v="20"/>
    <n v="63"/>
    <n v="22"/>
    <n v="3"/>
    <n v="0"/>
    <n v="9"/>
    <n v="364"/>
    <n v="0"/>
    <n v="690"/>
  </r>
  <r>
    <x v="17"/>
    <x v="14"/>
    <x v="1"/>
    <n v="0"/>
    <n v="0"/>
    <n v="0"/>
    <n v="0"/>
    <x v="1"/>
    <x v="17"/>
    <n v="2"/>
    <n v="0"/>
    <n v="0"/>
    <n v="14"/>
    <n v="3"/>
    <n v="28"/>
    <n v="0"/>
    <n v="0"/>
    <n v="0"/>
    <n v="0"/>
    <n v="96"/>
    <n v="0"/>
    <n v="147"/>
  </r>
  <r>
    <x v="18"/>
    <x v="14"/>
    <x v="1"/>
    <n v="0"/>
    <n v="0"/>
    <n v="0"/>
    <n v="0"/>
    <x v="1"/>
    <x v="18"/>
    <n v="4"/>
    <n v="0"/>
    <n v="0"/>
    <n v="7"/>
    <n v="0"/>
    <n v="9"/>
    <n v="0"/>
    <n v="0"/>
    <n v="0"/>
    <n v="1"/>
    <n v="25"/>
    <n v="0"/>
    <n v="49"/>
  </r>
  <r>
    <x v="19"/>
    <x v="3"/>
    <x v="2"/>
    <n v="263"/>
    <n v="6"/>
    <n v="2"/>
    <n v="4"/>
    <x v="4"/>
    <x v="19"/>
    <n v="5308"/>
    <n v="0"/>
    <n v="0"/>
    <n v="1464"/>
    <n v="161"/>
    <n v="7327"/>
    <n v="690"/>
    <n v="34"/>
    <n v="0"/>
    <n v="542"/>
    <n v="2423"/>
    <n v="1"/>
    <n v="23648"/>
  </r>
  <r>
    <x v="20"/>
    <x v="15"/>
    <x v="8"/>
    <n v="71"/>
    <n v="204"/>
    <n v="7"/>
    <n v="2"/>
    <x v="0"/>
    <x v="20"/>
    <n v="1478"/>
    <n v="0"/>
    <n v="0"/>
    <n v="517"/>
    <n v="42"/>
    <n v="666"/>
    <n v="36"/>
    <n v="4"/>
    <n v="0"/>
    <n v="42"/>
    <n v="841"/>
    <n v="0"/>
    <n v="5572"/>
  </r>
  <r>
    <x v="21"/>
    <x v="16"/>
    <x v="9"/>
    <n v="451"/>
    <n v="210"/>
    <n v="3"/>
    <n v="4"/>
    <x v="4"/>
    <x v="21"/>
    <n v="6587"/>
    <n v="0"/>
    <n v="0"/>
    <n v="5400"/>
    <n v="1053"/>
    <n v="8508"/>
    <n v="83"/>
    <n v="8"/>
    <n v="3"/>
    <n v="166"/>
    <n v="3679"/>
    <n v="0"/>
    <n v="45058"/>
  </r>
  <r>
    <x v="22"/>
    <x v="14"/>
    <x v="1"/>
    <n v="0"/>
    <n v="0"/>
    <n v="0"/>
    <n v="0"/>
    <x v="1"/>
    <x v="22"/>
    <n v="34"/>
    <n v="0"/>
    <n v="0"/>
    <n v="13"/>
    <n v="1"/>
    <n v="23"/>
    <n v="2"/>
    <n v="0"/>
    <n v="0"/>
    <n v="1"/>
    <n v="103"/>
    <n v="0"/>
    <n v="179"/>
  </r>
  <r>
    <x v="23"/>
    <x v="17"/>
    <x v="10"/>
    <n v="29"/>
    <n v="203"/>
    <n v="2"/>
    <n v="2"/>
    <x v="2"/>
    <x v="23"/>
    <n v="536"/>
    <n v="0"/>
    <n v="0"/>
    <n v="421"/>
    <n v="21"/>
    <n v="1414"/>
    <n v="58"/>
    <n v="220"/>
    <n v="5"/>
    <n v="131"/>
    <n v="4906"/>
    <n v="0"/>
    <n v="9207"/>
  </r>
  <r>
    <x v="24"/>
    <x v="18"/>
    <x v="3"/>
    <n v="137"/>
    <n v="368"/>
    <n v="0"/>
    <n v="3"/>
    <x v="0"/>
    <x v="24"/>
    <n v="2195"/>
    <n v="0"/>
    <n v="0"/>
    <n v="814"/>
    <n v="36"/>
    <n v="4652"/>
    <n v="930"/>
    <n v="6"/>
    <n v="0"/>
    <n v="40"/>
    <n v="2704"/>
    <n v="0"/>
    <n v="22066"/>
  </r>
  <r>
    <x v="25"/>
    <x v="1"/>
    <x v="11"/>
    <n v="25"/>
    <n v="8"/>
    <n v="0"/>
    <n v="0"/>
    <x v="1"/>
    <x v="25"/>
    <n v="93"/>
    <n v="0"/>
    <n v="0"/>
    <n v="62"/>
    <n v="8"/>
    <n v="87"/>
    <n v="2"/>
    <n v="0"/>
    <n v="0"/>
    <n v="4"/>
    <n v="119"/>
    <n v="0"/>
    <n v="752"/>
  </r>
  <r>
    <x v="26"/>
    <x v="11"/>
    <x v="12"/>
    <n v="2138"/>
    <n v="417"/>
    <n v="95"/>
    <n v="23"/>
    <x v="4"/>
    <x v="26"/>
    <n v="14887"/>
    <n v="0"/>
    <n v="0"/>
    <n v="3690"/>
    <n v="198"/>
    <n v="10548"/>
    <n v="55"/>
    <n v="4807"/>
    <n v="3"/>
    <n v="457"/>
    <n v="7955"/>
    <n v="3"/>
    <n v="65743"/>
  </r>
  <r>
    <x v="27"/>
    <x v="5"/>
    <x v="4"/>
    <n v="70"/>
    <n v="24"/>
    <n v="7"/>
    <n v="1"/>
    <x v="1"/>
    <x v="27"/>
    <n v="696"/>
    <n v="0"/>
    <n v="0"/>
    <n v="867"/>
    <n v="18"/>
    <n v="699"/>
    <n v="16"/>
    <n v="38"/>
    <n v="0"/>
    <n v="114"/>
    <n v="822"/>
    <n v="0"/>
    <n v="4337"/>
  </r>
  <r>
    <x v="28"/>
    <x v="19"/>
    <x v="11"/>
    <n v="406"/>
    <n v="410"/>
    <n v="17"/>
    <n v="31"/>
    <x v="5"/>
    <x v="28"/>
    <n v="6596"/>
    <n v="2"/>
    <n v="0"/>
    <n v="1111"/>
    <n v="826"/>
    <n v="2477"/>
    <n v="400"/>
    <n v="0"/>
    <n v="0"/>
    <n v="12"/>
    <n v="2714"/>
    <n v="3"/>
    <n v="34738"/>
  </r>
  <r>
    <x v="29"/>
    <x v="14"/>
    <x v="4"/>
    <n v="0"/>
    <n v="4"/>
    <n v="0"/>
    <n v="0"/>
    <x v="1"/>
    <x v="29"/>
    <n v="8"/>
    <n v="0"/>
    <n v="0"/>
    <n v="12"/>
    <n v="1"/>
    <n v="32"/>
    <n v="5"/>
    <n v="0"/>
    <n v="0"/>
    <n v="3"/>
    <n v="107"/>
    <n v="0"/>
    <n v="178"/>
  </r>
  <r>
    <x v="30"/>
    <x v="14"/>
    <x v="1"/>
    <n v="1"/>
    <n v="4"/>
    <n v="0"/>
    <n v="0"/>
    <x v="1"/>
    <x v="30"/>
    <n v="112"/>
    <n v="0"/>
    <n v="0"/>
    <n v="78"/>
    <n v="1"/>
    <n v="42"/>
    <n v="2"/>
    <n v="0"/>
    <n v="0"/>
    <n v="2"/>
    <n v="0"/>
    <n v="0"/>
    <n v="325"/>
  </r>
  <r>
    <x v="31"/>
    <x v="14"/>
    <x v="5"/>
    <n v="1"/>
    <n v="0"/>
    <n v="0"/>
    <n v="0"/>
    <x v="1"/>
    <x v="15"/>
    <n v="34"/>
    <n v="0"/>
    <n v="0"/>
    <n v="9"/>
    <n v="0"/>
    <n v="11"/>
    <n v="0"/>
    <n v="0"/>
    <n v="0"/>
    <n v="4"/>
    <n v="55"/>
    <n v="0"/>
    <n v="126"/>
  </r>
  <r>
    <x v="32"/>
    <x v="20"/>
    <x v="1"/>
    <n v="131"/>
    <n v="43"/>
    <n v="1"/>
    <n v="1"/>
    <x v="0"/>
    <x v="31"/>
    <n v="3917"/>
    <n v="0"/>
    <n v="0"/>
    <n v="1212"/>
    <n v="4"/>
    <n v="2017"/>
    <n v="387"/>
    <n v="18"/>
    <n v="3"/>
    <n v="125"/>
    <n v="1434"/>
    <n v="0"/>
    <n v="14247"/>
  </r>
  <r>
    <x v="33"/>
    <x v="14"/>
    <x v="1"/>
    <n v="0"/>
    <n v="0"/>
    <n v="0"/>
    <n v="0"/>
    <x v="1"/>
    <x v="18"/>
    <n v="0"/>
    <n v="0"/>
    <n v="0"/>
    <n v="4"/>
    <n v="0"/>
    <n v="1"/>
    <n v="0"/>
    <n v="0"/>
    <n v="0"/>
    <n v="0"/>
    <n v="8"/>
    <n v="0"/>
    <n v="16"/>
  </r>
  <r>
    <x v="34"/>
    <x v="21"/>
    <x v="1"/>
    <n v="1"/>
    <n v="6"/>
    <n v="0"/>
    <n v="0"/>
    <x v="1"/>
    <x v="32"/>
    <n v="14"/>
    <n v="0"/>
    <n v="0"/>
    <n v="9"/>
    <n v="0"/>
    <n v="35"/>
    <n v="5"/>
    <n v="7"/>
    <n v="0"/>
    <n v="5"/>
    <n v="102"/>
    <n v="0"/>
    <n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DFAE8A-98F6-46A9-905B-F03E216441A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tates">
  <location ref="O6:P42" firstHeaderRow="1" firstDataRow="1" firstDataCol="1"/>
  <pivotFields count="22">
    <pivotField axis="axisRow" showAll="0" sortType="descending">
      <items count="36">
        <item x="29"/>
        <item x="0"/>
        <item x="1"/>
        <item x="2"/>
        <item x="3"/>
        <item x="30"/>
        <item x="4"/>
        <item x="31"/>
        <item x="32"/>
        <item x="5"/>
        <item x="6"/>
        <item x="7"/>
        <item x="8"/>
        <item x="9"/>
        <item x="10"/>
        <item x="11"/>
        <item x="12"/>
        <item x="33"/>
        <item x="13"/>
        <item x="14"/>
        <item x="15"/>
        <item x="16"/>
        <item x="17"/>
        <item x="18"/>
        <item x="19"/>
        <item x="34"/>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7">
        <item x="1"/>
        <item x="4"/>
        <item x="2"/>
        <item x="0"/>
        <item x="3"/>
        <item x="5"/>
        <item t="default"/>
      </items>
    </pivotField>
    <pivotField showAll="0">
      <items count="34">
        <item x="22"/>
        <item x="18"/>
        <item x="17"/>
        <item x="29"/>
        <item x="5"/>
        <item x="32"/>
        <item x="15"/>
        <item x="16"/>
        <item x="1"/>
        <item x="30"/>
        <item x="8"/>
        <item x="25"/>
        <item x="9"/>
        <item x="10"/>
        <item x="4"/>
        <item x="27"/>
        <item x="23"/>
        <item x="20"/>
        <item x="3"/>
        <item x="6"/>
        <item x="11"/>
        <item x="2"/>
        <item x="31"/>
        <item x="12"/>
        <item x="19"/>
        <item x="7"/>
        <item x="13"/>
        <item x="24"/>
        <item x="14"/>
        <item x="0"/>
        <item x="21"/>
        <item x="28"/>
        <item x="2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36">
    <i>
      <x v="19"/>
    </i>
    <i>
      <x v="32"/>
    </i>
    <i>
      <x v="27"/>
    </i>
    <i>
      <x v="24"/>
    </i>
    <i>
      <x v="15"/>
    </i>
    <i>
      <x v="1"/>
    </i>
    <i>
      <x v="18"/>
    </i>
    <i>
      <x v="16"/>
    </i>
    <i>
      <x v="30"/>
    </i>
    <i>
      <x v="11"/>
    </i>
    <i>
      <x v="34"/>
    </i>
    <i>
      <x v="8"/>
    </i>
    <i>
      <x v="3"/>
    </i>
    <i>
      <x v="13"/>
    </i>
    <i>
      <x v="29"/>
    </i>
    <i>
      <x v="6"/>
    </i>
    <i>
      <x v="14"/>
    </i>
    <i>
      <x v="33"/>
    </i>
    <i>
      <x v="10"/>
    </i>
    <i>
      <x v="26"/>
    </i>
    <i>
      <x v="12"/>
    </i>
    <i>
      <x v="4"/>
    </i>
    <i>
      <x v="31"/>
    </i>
    <i>
      <x v="9"/>
    </i>
    <i>
      <x v="2"/>
    </i>
    <i>
      <x v="20"/>
    </i>
    <i>
      <x v="21"/>
    </i>
    <i>
      <x v="5"/>
    </i>
    <i>
      <x v="25"/>
    </i>
    <i>
      <x/>
    </i>
    <i>
      <x v="22"/>
    </i>
    <i>
      <x v="28"/>
    </i>
    <i>
      <x v="7"/>
    </i>
    <i>
      <x v="23"/>
    </i>
    <i>
      <x v="17"/>
    </i>
    <i t="grand">
      <x/>
    </i>
  </rowItems>
  <colItems count="1">
    <i/>
  </colItems>
  <dataFields count="1">
    <dataField name="Sum of Assault to Outrage her Modesty"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EBAD66-EE67-4AEA-93BB-E161E9B05CC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number of  State" fld="0" subtotal="count" baseField="0" baseItem="188982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15059B-0941-4DE2-8796-3388A852FB7F}" name="Table2" displayName="Table2" ref="A1:W36" totalsRowShown="0" headerRowDxfId="26">
  <autoFilter ref="A1:W36" xr:uid="{2A15059B-0941-4DE2-8796-3388A852FB7F}"/>
  <tableColumns count="23">
    <tableColumn id="1" xr3:uid="{9FA27888-9858-4554-95EA-3D383AFB53F7}" name="State/UT"/>
    <tableColumn id="2" xr3:uid="{62EDE488-83A7-4F8B-B2DE-C7EC310EC985}" name="Trafficking"/>
    <tableColumn id="3" xr3:uid="{534CDD2C-C7B5-4924-8858-9A710FF3D886}" name="Murder with Rape/Gang Rape"/>
    <tableColumn id="4" xr3:uid="{BEEA5090-C0B5-405E-95EE-0C6D87F60ACD}" name="Dowry Deaths"/>
    <tableColumn id="5" xr3:uid="{38293D9A-E16C-42B6-85C3-D2258C8D28E4}" name="Abetment to Suicide of Women "/>
    <tableColumn id="6" xr3:uid="{7EC15C6C-9744-4EEE-932B-65CF2CFF2C84}" name="Miscarriage"/>
    <tableColumn id="7" xr3:uid="{2D43683A-8F0C-4092-9F2C-A4E0465FE04F}" name="Acid Attack"/>
    <tableColumn id="8" xr3:uid="{8F6A5496-0770-40DE-9FAC-E3C03145ACC5}" name="Attempt to Acid Attack"/>
    <tableColumn id="9" xr3:uid="{B7963969-A4BD-43F0-B3A6-0D97D48E0830}" name="Cruelty by Husband/relatives"/>
    <tableColumn id="10" xr3:uid="{4ED262CF-1EE9-44E8-8ADF-C46D59835D2F}" name="Kidnapping/Abduction"/>
    <tableColumn id="11" xr3:uid="{AD05CF21-2562-4730-8C0B-8C67B2B4E9E9}" name="Selling of Minor Girls "/>
    <tableColumn id="12" xr3:uid="{AA7CAAFD-AE07-449B-B66E-818E7AE23802}" name="Buying of Minor Girls"/>
    <tableColumn id="13" xr3:uid="{C197756E-CFAF-4EAD-A6A1-DFDD846F0F10}" name="Rape"/>
    <tableColumn id="14" xr3:uid="{C00D3C66-32FA-425D-B24E-2898CE2B3D75}" name="Attempt to Commit Rape"/>
    <tableColumn id="15" xr3:uid="{4AB352DC-6CF3-4192-8211-B9349A1740E0}" name="Assault to Outrage her Modesty"/>
    <tableColumn id="16" xr3:uid="{41DAD28D-5D6E-47A3-9EEE-59C202C916E6}" name="Insult to the Modesty of Women"/>
    <tableColumn id="17" xr3:uid="{5D3FA24A-3D54-473A-8C00-248EBE0BBCDB}" name="Assault due to Dowry"/>
    <tableColumn id="18" xr3:uid="{B16D2F28-600E-4DD9-B000-4CB0876384B4}" name="Domestic violence"/>
    <tableColumn id="19" xr3:uid="{DC12B1A0-3FA2-48AE-AA0C-518DC37EF06E}" name="Cyber Crimes committed against women"/>
    <tableColumn id="20" xr3:uid="{2BC71BA3-F295-4DBE-866C-0A673407AEB8}" name="Sexual Violence towards girl child"/>
    <tableColumn id="21" xr3:uid="{FDE7CC1A-28D3-43A5-85FC-D5AAD3CA8F58}" name="Indecent Representation of Women"/>
    <tableColumn id="22" xr3:uid="{84557EE2-8B5B-46CF-8A60-936B2D9D94DC}" name="Total Crime against Women (IPC &amp;SLL)"/>
    <tableColumn id="23" xr3:uid="{97BA1A09-6C01-4BA7-A11A-DE56FB38EB81}" name="total crime"/>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3C050DC-E5BF-475E-AC51-76C8B58660CA}" name="Table10" displayName="Table10" ref="Y3:Z38" totalsRowShown="0" headerRowDxfId="25" dataDxfId="23" headerRowBorderDxfId="24" tableBorderDxfId="22" totalsRowBorderDxfId="21">
  <autoFilter ref="Y3:Z38" xr:uid="{63C050DC-E5BF-475E-AC51-76C8B58660CA}"/>
  <sortState xmlns:xlrd2="http://schemas.microsoft.com/office/spreadsheetml/2017/richdata2" ref="Y4:Z38">
    <sortCondition descending="1" ref="Z3:Z38"/>
  </sortState>
  <tableColumns count="2">
    <tableColumn id="1" xr3:uid="{1AE9DBCD-26E6-498D-A769-6E7665EBD652}" name="State/UT" dataDxfId="20"/>
    <tableColumn id="2" xr3:uid="{573F26B7-3518-462E-BE6B-0C86E1FC30C9}" name="Cyber Crimes committed against women"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39725B6-9C6A-490A-821E-F4D7101D5DD9}" name="Table1012" displayName="Table1012" ref="E19:F54" totalsRowShown="0" headerRowDxfId="18" dataDxfId="16" headerRowBorderDxfId="17" tableBorderDxfId="15" totalsRowBorderDxfId="14">
  <autoFilter ref="E19:F54" xr:uid="{D39725B6-9C6A-490A-821E-F4D7101D5DD9}"/>
  <sortState xmlns:xlrd2="http://schemas.microsoft.com/office/spreadsheetml/2017/richdata2" ref="E20:F54">
    <sortCondition descending="1" ref="F3:F38"/>
  </sortState>
  <tableColumns count="2">
    <tableColumn id="1" xr3:uid="{04E8486D-152F-411B-85E9-DC1F3464E2CA}" name="State/UT" dataDxfId="13"/>
    <tableColumn id="2" xr3:uid="{F6CDFFC8-9A48-4736-97B0-57C545A49567}" name="Cyber Crimes committed against women" dataDxfId="1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78EF172-1AD9-430B-9233-ED8009A693D9}" name="Table12" displayName="Table12" ref="H25:J27" totalsRowShown="0">
  <autoFilter ref="H25:J27" xr:uid="{478EF172-1AD9-430B-9233-ED8009A693D9}"/>
  <tableColumns count="3">
    <tableColumn id="1" xr3:uid="{56DE533C-4730-4215-9AEA-6502764003DC}" name="btw women and girls"/>
    <tableColumn id="2" xr3:uid="{4E0DA790-0352-4481-BFA3-1ADB3D215D83}" name="count of abuse">
      <calculatedColumnFormula>SUM('dataset copy'!AB5,'dataset copy'!AB6,'dataset copy'!AB10,'dataset copy'!AB11,'dataset copy'!AB13,'dataset copy'!AB14,'dataset copy'!AB15,'dataset copy'!AB16,'dataset copy'!AB17,'dataset copy'!AB18,'dataset copy'!AB23)</calculatedColumnFormula>
    </tableColumn>
    <tableColumn id="3" xr3:uid="{5AF8C99A-F0FC-4EEF-BEC0-5968DD8CB7CF}" name="Column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2D0B3A-98C1-4819-8B4A-034DFACF1E4D}" name="Table3" displayName="Table3" ref="E4:F9" totalsRowShown="0" headerRowDxfId="11" headerRowBorderDxfId="10" tableBorderDxfId="9">
  <autoFilter ref="E4:F9" xr:uid="{EB2D0B3A-98C1-4819-8B4A-034DFACF1E4D}"/>
  <sortState xmlns:xlrd2="http://schemas.microsoft.com/office/spreadsheetml/2017/richdata2" ref="E5:F9">
    <sortCondition ref="F4:F9"/>
  </sortState>
  <tableColumns count="2">
    <tableColumn id="1" xr3:uid="{A53CD6DC-6A6D-4F06-9B13-CFA327F82ED9}" name="Crimes against women" dataDxfId="8"/>
    <tableColumn id="2" xr3:uid="{405A76FB-3470-478A-AD1C-A5FF599D3A7E}" name="count of crime" dataDxf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B44A29-109E-42B6-98BD-69A8B45532C6}" name="Table4" displayName="Table4" ref="A11:B46" totalsRowShown="0" headerRowDxfId="6" dataDxfId="4" headerRowBorderDxfId="5" tableBorderDxfId="3" totalsRowBorderDxfId="2">
  <autoFilter ref="A11:B46" xr:uid="{F7B44A29-109E-42B6-98BD-69A8B45532C6}"/>
  <sortState xmlns:xlrd2="http://schemas.microsoft.com/office/spreadsheetml/2017/richdata2" ref="A12:B46">
    <sortCondition descending="1" ref="B11:B46"/>
  </sortState>
  <tableColumns count="2">
    <tableColumn id="1" xr3:uid="{26D16669-4662-469C-B531-9BB0E01C7447}" name="State/UT" dataDxfId="1"/>
    <tableColumn id="2" xr3:uid="{DDFE0D55-BDD3-4E72-9A4C-C1C45462F0ED}" name="Crimes against Women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6.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B71D6-7B40-4FEB-9927-1AA8EDF5F2D5}">
  <dimension ref="A1:X36"/>
  <sheetViews>
    <sheetView topLeftCell="T1" zoomScale="89" workbookViewId="0">
      <selection activeCell="X7" sqref="X7"/>
    </sheetView>
  </sheetViews>
  <sheetFormatPr defaultRowHeight="14.4" x14ac:dyDescent="0.3"/>
  <cols>
    <col min="1" max="1" width="16.109375" customWidth="1"/>
    <col min="2" max="2" width="10.44140625" customWidth="1"/>
    <col min="3" max="3" width="26.21875" customWidth="1"/>
    <col min="4" max="4" width="12.33203125" customWidth="1"/>
    <col min="5" max="5" width="27.109375" customWidth="1"/>
    <col min="6" max="6" width="11.33203125" customWidth="1"/>
    <col min="7" max="7" width="10.109375" customWidth="1"/>
    <col min="8" max="8" width="20.109375" customWidth="1"/>
    <col min="9" max="9" width="24.77734375" customWidth="1"/>
    <col min="10" max="10" width="20" customWidth="1"/>
    <col min="11" max="11" width="17.6640625" customWidth="1"/>
    <col min="12" max="12" width="17.77734375" customWidth="1"/>
    <col min="14" max="14" width="22.109375" customWidth="1"/>
    <col min="15" max="15" width="27.6640625" customWidth="1"/>
    <col min="16" max="16" width="27.77734375" customWidth="1"/>
    <col min="17" max="17" width="19" customWidth="1"/>
    <col min="18" max="18" width="16.6640625" customWidth="1"/>
    <col min="19" max="19" width="34.77734375" customWidth="1"/>
    <col min="20" max="20" width="28.6640625" customWidth="1"/>
    <col min="21" max="21" width="30.44140625" customWidth="1"/>
    <col min="22" max="22" width="33.6640625" customWidth="1"/>
  </cols>
  <sheetData>
    <row r="1" spans="1:24" s="2" customFormat="1" ht="15" customHeight="1" x14ac:dyDescent="0.3">
      <c r="A1" s="1" t="s">
        <v>0</v>
      </c>
      <c r="B1" s="1" t="s">
        <v>36</v>
      </c>
      <c r="C1" s="1" t="s">
        <v>35</v>
      </c>
      <c r="D1" s="1" t="s">
        <v>37</v>
      </c>
      <c r="E1" s="1" t="s">
        <v>38</v>
      </c>
      <c r="F1" s="1" t="s">
        <v>39</v>
      </c>
      <c r="G1" s="1" t="s">
        <v>40</v>
      </c>
      <c r="H1" s="4" t="s">
        <v>41</v>
      </c>
      <c r="I1" s="3" t="s">
        <v>42</v>
      </c>
      <c r="J1" s="1" t="s">
        <v>43</v>
      </c>
      <c r="K1" s="1" t="s">
        <v>44</v>
      </c>
      <c r="L1" s="1" t="s">
        <v>45</v>
      </c>
      <c r="M1" s="1" t="s">
        <v>46</v>
      </c>
      <c r="N1" s="1" t="s">
        <v>47</v>
      </c>
      <c r="O1" s="1" t="s">
        <v>48</v>
      </c>
      <c r="P1" s="1" t="s">
        <v>49</v>
      </c>
      <c r="Q1" s="1" t="s">
        <v>50</v>
      </c>
      <c r="R1" s="1" t="s">
        <v>51</v>
      </c>
      <c r="S1" s="1" t="s">
        <v>52</v>
      </c>
      <c r="T1" s="1" t="s">
        <v>53</v>
      </c>
      <c r="U1" s="1" t="s">
        <v>54</v>
      </c>
      <c r="V1" s="1" t="s">
        <v>55</v>
      </c>
    </row>
    <row r="2" spans="1:24" x14ac:dyDescent="0.3">
      <c r="A2" t="s">
        <v>1</v>
      </c>
      <c r="B2">
        <f>75+32</f>
        <v>107</v>
      </c>
      <c r="C2">
        <v>8</v>
      </c>
      <c r="D2">
        <v>100</v>
      </c>
      <c r="E2">
        <v>358</v>
      </c>
      <c r="F2">
        <v>4</v>
      </c>
      <c r="G2">
        <v>3</v>
      </c>
      <c r="H2">
        <v>3</v>
      </c>
      <c r="I2">
        <v>11964</v>
      </c>
      <c r="J2">
        <v>592</v>
      </c>
      <c r="K2">
        <v>0</v>
      </c>
      <c r="L2">
        <v>0</v>
      </c>
      <c r="M2">
        <v>621</v>
      </c>
      <c r="N2">
        <v>180</v>
      </c>
      <c r="O2">
        <v>5884</v>
      </c>
      <c r="P2">
        <v>3145</v>
      </c>
      <c r="Q2">
        <v>298</v>
      </c>
      <c r="R2">
        <v>0</v>
      </c>
      <c r="S2">
        <v>108</v>
      </c>
      <c r="T2">
        <v>2127</v>
      </c>
      <c r="U2">
        <v>1</v>
      </c>
      <c r="V2">
        <v>25503</v>
      </c>
    </row>
    <row r="3" spans="1:24" x14ac:dyDescent="0.3">
      <c r="A3" t="s">
        <v>2</v>
      </c>
      <c r="B3">
        <v>1</v>
      </c>
      <c r="C3">
        <v>0</v>
      </c>
      <c r="D3">
        <v>0</v>
      </c>
      <c r="E3">
        <v>0</v>
      </c>
      <c r="F3">
        <v>0</v>
      </c>
      <c r="G3">
        <v>0</v>
      </c>
      <c r="H3">
        <v>0</v>
      </c>
      <c r="I3">
        <v>74</v>
      </c>
      <c r="J3">
        <v>48</v>
      </c>
      <c r="K3">
        <v>0</v>
      </c>
      <c r="L3">
        <v>0</v>
      </c>
      <c r="M3">
        <v>74</v>
      </c>
      <c r="N3">
        <v>3</v>
      </c>
      <c r="O3">
        <v>67</v>
      </c>
      <c r="P3">
        <v>20</v>
      </c>
      <c r="Q3">
        <v>0</v>
      </c>
      <c r="R3">
        <v>1</v>
      </c>
      <c r="S3">
        <v>1</v>
      </c>
      <c r="T3">
        <v>46</v>
      </c>
      <c r="U3">
        <v>0</v>
      </c>
      <c r="V3">
        <v>335</v>
      </c>
    </row>
    <row r="4" spans="1:24" x14ac:dyDescent="0.3">
      <c r="A4" t="s">
        <v>3</v>
      </c>
      <c r="B4">
        <f>23+55</f>
        <v>78</v>
      </c>
      <c r="C4">
        <v>14</v>
      </c>
      <c r="D4">
        <v>175</v>
      </c>
      <c r="E4">
        <v>75</v>
      </c>
      <c r="F4">
        <v>2</v>
      </c>
      <c r="G4">
        <v>3</v>
      </c>
      <c r="H4">
        <v>2</v>
      </c>
      <c r="I4">
        <v>4704</v>
      </c>
      <c r="J4">
        <v>3466</v>
      </c>
      <c r="K4">
        <v>3</v>
      </c>
      <c r="L4">
        <v>0</v>
      </c>
      <c r="M4">
        <v>1113</v>
      </c>
      <c r="N4">
        <v>253</v>
      </c>
      <c r="O4">
        <v>1984</v>
      </c>
      <c r="P4">
        <v>150</v>
      </c>
      <c r="Q4">
        <v>272</v>
      </c>
      <c r="R4">
        <v>0</v>
      </c>
      <c r="S4">
        <v>152</v>
      </c>
      <c r="T4">
        <v>1703</v>
      </c>
      <c r="U4">
        <v>0</v>
      </c>
      <c r="V4">
        <v>14148</v>
      </c>
    </row>
    <row r="5" spans="1:24" x14ac:dyDescent="0.3">
      <c r="A5" t="s">
        <v>4</v>
      </c>
      <c r="B5">
        <v>87</v>
      </c>
      <c r="C5">
        <v>0</v>
      </c>
      <c r="D5">
        <v>1057</v>
      </c>
      <c r="E5">
        <v>2</v>
      </c>
      <c r="F5">
        <v>0</v>
      </c>
      <c r="G5">
        <v>3</v>
      </c>
      <c r="H5">
        <v>0</v>
      </c>
      <c r="I5">
        <v>1850</v>
      </c>
      <c r="J5">
        <v>10190</v>
      </c>
      <c r="K5">
        <v>0</v>
      </c>
      <c r="L5">
        <v>0</v>
      </c>
      <c r="M5">
        <v>881</v>
      </c>
      <c r="N5">
        <v>17</v>
      </c>
      <c r="O5">
        <v>402</v>
      </c>
      <c r="P5">
        <v>0</v>
      </c>
      <c r="Q5">
        <v>3580</v>
      </c>
      <c r="R5">
        <v>0</v>
      </c>
      <c r="S5">
        <v>17</v>
      </c>
      <c r="T5">
        <v>2126</v>
      </c>
      <c r="U5">
        <v>10</v>
      </c>
      <c r="V5">
        <v>20222</v>
      </c>
    </row>
    <row r="6" spans="1:24" x14ac:dyDescent="0.3">
      <c r="A6" t="s">
        <v>7</v>
      </c>
      <c r="B6">
        <v>13</v>
      </c>
      <c r="C6">
        <v>7</v>
      </c>
      <c r="D6">
        <v>57</v>
      </c>
      <c r="E6">
        <v>149</v>
      </c>
      <c r="F6">
        <v>5</v>
      </c>
      <c r="G6">
        <v>0</v>
      </c>
      <c r="H6">
        <v>0</v>
      </c>
      <c r="I6">
        <v>942</v>
      </c>
      <c r="J6">
        <v>2121</v>
      </c>
      <c r="K6">
        <v>0</v>
      </c>
      <c r="L6">
        <v>1</v>
      </c>
      <c r="M6">
        <v>1246</v>
      </c>
      <c r="N6">
        <v>8</v>
      </c>
      <c r="O6">
        <v>1322</v>
      </c>
      <c r="P6">
        <v>255</v>
      </c>
      <c r="Q6">
        <v>9</v>
      </c>
      <c r="R6">
        <v>0</v>
      </c>
      <c r="S6">
        <v>203</v>
      </c>
      <c r="T6">
        <v>2355</v>
      </c>
      <c r="U6">
        <v>0</v>
      </c>
      <c r="V6">
        <v>8693</v>
      </c>
      <c r="X6">
        <f>ROWS(A1:V36)</f>
        <v>36</v>
      </c>
    </row>
    <row r="7" spans="1:24" x14ac:dyDescent="0.3">
      <c r="A7" t="s">
        <v>5</v>
      </c>
      <c r="B7">
        <v>10</v>
      </c>
      <c r="C7">
        <v>1</v>
      </c>
      <c r="D7">
        <v>0</v>
      </c>
      <c r="E7">
        <v>1</v>
      </c>
      <c r="F7">
        <v>0</v>
      </c>
      <c r="G7">
        <v>0</v>
      </c>
      <c r="H7">
        <v>4</v>
      </c>
      <c r="I7">
        <v>6</v>
      </c>
      <c r="J7">
        <v>60</v>
      </c>
      <c r="K7">
        <v>0</v>
      </c>
      <c r="L7">
        <v>0</v>
      </c>
      <c r="M7">
        <v>73</v>
      </c>
      <c r="N7">
        <v>0</v>
      </c>
      <c r="O7">
        <v>87</v>
      </c>
      <c r="P7">
        <v>30</v>
      </c>
      <c r="Q7">
        <v>0</v>
      </c>
      <c r="R7">
        <v>0</v>
      </c>
      <c r="S7">
        <v>5</v>
      </c>
      <c r="T7">
        <v>0</v>
      </c>
      <c r="U7">
        <v>0</v>
      </c>
      <c r="V7">
        <v>273</v>
      </c>
      <c r="X7">
        <f>COLUMNS(A1:V36)</f>
        <v>22</v>
      </c>
    </row>
    <row r="8" spans="1:24" x14ac:dyDescent="0.3">
      <c r="A8" t="s">
        <v>6</v>
      </c>
      <c r="B8">
        <v>43</v>
      </c>
      <c r="C8">
        <v>1</v>
      </c>
      <c r="D8">
        <v>10</v>
      </c>
      <c r="E8">
        <v>345</v>
      </c>
      <c r="F8">
        <v>5</v>
      </c>
      <c r="G8">
        <v>5</v>
      </c>
      <c r="H8">
        <v>0</v>
      </c>
      <c r="I8">
        <v>2166</v>
      </c>
      <c r="J8">
        <v>1334</v>
      </c>
      <c r="K8">
        <v>0</v>
      </c>
      <c r="L8">
        <v>0</v>
      </c>
      <c r="M8">
        <v>610</v>
      </c>
      <c r="N8">
        <v>2</v>
      </c>
      <c r="O8">
        <v>693</v>
      </c>
      <c r="P8">
        <v>17</v>
      </c>
      <c r="Q8">
        <v>1</v>
      </c>
      <c r="R8">
        <v>1</v>
      </c>
      <c r="S8">
        <v>53</v>
      </c>
      <c r="T8">
        <v>2461</v>
      </c>
      <c r="U8">
        <v>0</v>
      </c>
      <c r="V8">
        <v>7731</v>
      </c>
    </row>
    <row r="9" spans="1:24" x14ac:dyDescent="0.3">
      <c r="A9" t="s">
        <v>8</v>
      </c>
      <c r="B9">
        <v>43</v>
      </c>
      <c r="C9">
        <v>8</v>
      </c>
      <c r="D9">
        <v>234</v>
      </c>
      <c r="E9">
        <v>202</v>
      </c>
      <c r="F9">
        <v>14</v>
      </c>
      <c r="G9">
        <v>6</v>
      </c>
      <c r="H9">
        <v>0</v>
      </c>
      <c r="I9">
        <v>5883</v>
      </c>
      <c r="J9">
        <v>3050</v>
      </c>
      <c r="K9">
        <v>0</v>
      </c>
      <c r="L9">
        <v>0</v>
      </c>
      <c r="M9">
        <v>1790</v>
      </c>
      <c r="N9">
        <v>255</v>
      </c>
      <c r="O9">
        <v>2739</v>
      </c>
      <c r="P9">
        <v>322</v>
      </c>
      <c r="Q9">
        <v>17</v>
      </c>
      <c r="R9">
        <v>1</v>
      </c>
      <c r="S9">
        <v>90</v>
      </c>
      <c r="T9">
        <v>2092</v>
      </c>
      <c r="U9">
        <v>0</v>
      </c>
      <c r="V9">
        <v>16743</v>
      </c>
    </row>
    <row r="10" spans="1:24" x14ac:dyDescent="0.3">
      <c r="A10" t="s">
        <v>9</v>
      </c>
      <c r="B10">
        <v>3</v>
      </c>
      <c r="C10">
        <v>2</v>
      </c>
      <c r="D10">
        <v>1</v>
      </c>
      <c r="E10">
        <v>54</v>
      </c>
      <c r="F10">
        <v>0</v>
      </c>
      <c r="G10">
        <v>0</v>
      </c>
      <c r="H10">
        <v>0</v>
      </c>
      <c r="I10">
        <v>196</v>
      </c>
      <c r="J10">
        <v>326</v>
      </c>
      <c r="K10">
        <v>0</v>
      </c>
      <c r="L10">
        <v>0</v>
      </c>
      <c r="M10">
        <v>360</v>
      </c>
      <c r="N10">
        <v>9</v>
      </c>
      <c r="O10">
        <v>492</v>
      </c>
      <c r="P10">
        <v>77</v>
      </c>
      <c r="Q10">
        <v>1</v>
      </c>
      <c r="R10">
        <v>2</v>
      </c>
      <c r="S10">
        <v>24</v>
      </c>
      <c r="T10">
        <v>5</v>
      </c>
      <c r="U10">
        <v>0</v>
      </c>
      <c r="V10">
        <v>1551</v>
      </c>
    </row>
    <row r="11" spans="1:24" x14ac:dyDescent="0.3">
      <c r="A11" t="s">
        <v>10</v>
      </c>
      <c r="B11">
        <v>2</v>
      </c>
      <c r="C11">
        <v>0</v>
      </c>
      <c r="D11">
        <v>9</v>
      </c>
      <c r="E11">
        <v>42</v>
      </c>
      <c r="F11">
        <v>4</v>
      </c>
      <c r="G11">
        <v>4</v>
      </c>
      <c r="H11">
        <v>1</v>
      </c>
      <c r="I11">
        <v>500</v>
      </c>
      <c r="J11">
        <v>886</v>
      </c>
      <c r="K11">
        <v>0</v>
      </c>
      <c r="L11">
        <v>0</v>
      </c>
      <c r="M11">
        <v>287</v>
      </c>
      <c r="N11">
        <v>11</v>
      </c>
      <c r="O11">
        <v>1606</v>
      </c>
      <c r="P11">
        <v>19</v>
      </c>
      <c r="Q11">
        <v>17</v>
      </c>
      <c r="R11">
        <v>0</v>
      </c>
      <c r="S11">
        <v>27</v>
      </c>
      <c r="T11">
        <v>303</v>
      </c>
      <c r="U11">
        <v>0</v>
      </c>
      <c r="V11">
        <v>3716</v>
      </c>
    </row>
    <row r="12" spans="1:24" x14ac:dyDescent="0.3">
      <c r="A12" t="s">
        <v>11</v>
      </c>
      <c r="B12">
        <v>26</v>
      </c>
      <c r="C12">
        <v>7</v>
      </c>
      <c r="D12">
        <v>208</v>
      </c>
      <c r="E12">
        <v>40</v>
      </c>
      <c r="F12">
        <v>0</v>
      </c>
      <c r="G12">
        <v>2</v>
      </c>
      <c r="H12">
        <v>1</v>
      </c>
      <c r="I12">
        <v>850</v>
      </c>
      <c r="J12">
        <v>1265</v>
      </c>
      <c r="K12">
        <v>1</v>
      </c>
      <c r="L12">
        <v>0</v>
      </c>
      <c r="M12">
        <v>1300</v>
      </c>
      <c r="N12">
        <v>88</v>
      </c>
      <c r="O12">
        <v>1144</v>
      </c>
      <c r="P12">
        <v>2</v>
      </c>
      <c r="Q12">
        <v>1796</v>
      </c>
      <c r="R12">
        <v>67</v>
      </c>
      <c r="S12">
        <v>11</v>
      </c>
      <c r="T12">
        <v>864</v>
      </c>
      <c r="U12">
        <v>8</v>
      </c>
      <c r="V12">
        <v>7678</v>
      </c>
    </row>
    <row r="13" spans="1:24" x14ac:dyDescent="0.3">
      <c r="A13" t="s">
        <v>12</v>
      </c>
      <c r="B13">
        <v>228</v>
      </c>
      <c r="C13">
        <v>8</v>
      </c>
      <c r="D13">
        <v>165</v>
      </c>
      <c r="E13">
        <v>288</v>
      </c>
      <c r="F13">
        <v>13</v>
      </c>
      <c r="G13">
        <v>5</v>
      </c>
      <c r="H13">
        <v>2</v>
      </c>
      <c r="I13">
        <v>2812</v>
      </c>
      <c r="J13">
        <v>1812</v>
      </c>
      <c r="K13">
        <v>0</v>
      </c>
      <c r="L13">
        <v>0</v>
      </c>
      <c r="M13">
        <v>595</v>
      </c>
      <c r="N13">
        <v>4</v>
      </c>
      <c r="O13">
        <v>6201</v>
      </c>
      <c r="P13">
        <v>78</v>
      </c>
      <c r="Q13">
        <v>2224</v>
      </c>
      <c r="R13">
        <v>0</v>
      </c>
      <c r="S13">
        <v>235</v>
      </c>
      <c r="T13">
        <v>3141</v>
      </c>
      <c r="U13">
        <v>2</v>
      </c>
      <c r="V13">
        <v>17813</v>
      </c>
    </row>
    <row r="14" spans="1:24" x14ac:dyDescent="0.3">
      <c r="A14" t="s">
        <v>13</v>
      </c>
      <c r="B14">
        <v>33</v>
      </c>
      <c r="C14">
        <v>2</v>
      </c>
      <c r="D14">
        <v>11</v>
      </c>
      <c r="E14">
        <v>68</v>
      </c>
      <c r="F14">
        <v>0</v>
      </c>
      <c r="G14">
        <v>4</v>
      </c>
      <c r="H14">
        <v>0</v>
      </c>
      <c r="I14">
        <v>4998</v>
      </c>
      <c r="J14">
        <v>241</v>
      </c>
      <c r="K14">
        <v>0</v>
      </c>
      <c r="L14">
        <v>0</v>
      </c>
      <c r="M14">
        <v>814</v>
      </c>
      <c r="N14">
        <v>41</v>
      </c>
      <c r="O14">
        <v>4940</v>
      </c>
      <c r="P14">
        <v>572</v>
      </c>
      <c r="Q14">
        <v>28</v>
      </c>
      <c r="R14">
        <v>371</v>
      </c>
      <c r="S14">
        <v>133</v>
      </c>
      <c r="T14">
        <v>2957</v>
      </c>
      <c r="U14">
        <v>0</v>
      </c>
      <c r="V14">
        <v>15213</v>
      </c>
    </row>
    <row r="15" spans="1:24" x14ac:dyDescent="0.3">
      <c r="A15" t="s">
        <v>14</v>
      </c>
      <c r="B15">
        <f>42+24</f>
        <v>66</v>
      </c>
      <c r="C15">
        <v>41</v>
      </c>
      <c r="D15">
        <v>518</v>
      </c>
      <c r="E15">
        <v>669</v>
      </c>
      <c r="F15">
        <v>20</v>
      </c>
      <c r="G15">
        <v>7</v>
      </c>
      <c r="H15">
        <v>0</v>
      </c>
      <c r="I15">
        <v>8486</v>
      </c>
      <c r="J15">
        <v>7960</v>
      </c>
      <c r="K15">
        <v>1</v>
      </c>
      <c r="L15">
        <v>2</v>
      </c>
      <c r="M15">
        <v>3029</v>
      </c>
      <c r="N15">
        <v>22</v>
      </c>
      <c r="O15">
        <v>5564</v>
      </c>
      <c r="P15">
        <v>265</v>
      </c>
      <c r="Q15">
        <v>63</v>
      </c>
      <c r="R15">
        <v>10</v>
      </c>
      <c r="S15">
        <v>107</v>
      </c>
      <c r="T15">
        <v>5935</v>
      </c>
      <c r="U15">
        <v>0</v>
      </c>
      <c r="V15">
        <v>32765</v>
      </c>
    </row>
    <row r="16" spans="1:24" x14ac:dyDescent="0.3">
      <c r="A16" t="s">
        <v>15</v>
      </c>
      <c r="B16">
        <f>65+218</f>
        <v>283</v>
      </c>
      <c r="C16">
        <v>22</v>
      </c>
      <c r="D16">
        <v>180</v>
      </c>
      <c r="E16">
        <v>786</v>
      </c>
      <c r="F16">
        <v>35</v>
      </c>
      <c r="G16">
        <v>9</v>
      </c>
      <c r="H16">
        <v>4</v>
      </c>
      <c r="I16">
        <v>11367</v>
      </c>
      <c r="J16">
        <v>9297</v>
      </c>
      <c r="K16">
        <v>1</v>
      </c>
      <c r="L16">
        <v>0</v>
      </c>
      <c r="M16">
        <v>2904</v>
      </c>
      <c r="N16">
        <v>2</v>
      </c>
      <c r="O16">
        <v>11512</v>
      </c>
      <c r="P16">
        <v>1317</v>
      </c>
      <c r="Q16">
        <v>28</v>
      </c>
      <c r="R16">
        <v>1</v>
      </c>
      <c r="S16">
        <v>116</v>
      </c>
      <c r="T16">
        <v>7467</v>
      </c>
      <c r="U16">
        <v>0</v>
      </c>
      <c r="V16">
        <v>45331</v>
      </c>
    </row>
    <row r="17" spans="1:22" x14ac:dyDescent="0.3">
      <c r="A17" t="s">
        <v>16</v>
      </c>
      <c r="B17">
        <v>0</v>
      </c>
      <c r="C17">
        <v>0</v>
      </c>
      <c r="D17">
        <v>0</v>
      </c>
      <c r="E17">
        <v>3</v>
      </c>
      <c r="F17">
        <v>0</v>
      </c>
      <c r="G17">
        <v>0</v>
      </c>
      <c r="H17">
        <v>0</v>
      </c>
      <c r="I17">
        <v>10</v>
      </c>
      <c r="J17">
        <v>61</v>
      </c>
      <c r="K17">
        <v>0</v>
      </c>
      <c r="L17">
        <v>0</v>
      </c>
      <c r="M17">
        <v>42</v>
      </c>
      <c r="N17">
        <v>0</v>
      </c>
      <c r="O17">
        <v>67</v>
      </c>
      <c r="P17">
        <v>11</v>
      </c>
      <c r="Q17">
        <v>0</v>
      </c>
      <c r="R17">
        <v>0</v>
      </c>
      <c r="S17">
        <v>0</v>
      </c>
      <c r="T17">
        <v>54</v>
      </c>
      <c r="U17">
        <v>0</v>
      </c>
      <c r="V17">
        <v>248</v>
      </c>
    </row>
    <row r="18" spans="1:22" x14ac:dyDescent="0.3">
      <c r="A18" t="s">
        <v>17</v>
      </c>
      <c r="B18">
        <v>3</v>
      </c>
      <c r="C18">
        <v>1</v>
      </c>
      <c r="D18">
        <v>1</v>
      </c>
      <c r="E18">
        <v>5</v>
      </c>
      <c r="F18">
        <v>0</v>
      </c>
      <c r="G18">
        <v>0</v>
      </c>
      <c r="H18">
        <v>0</v>
      </c>
      <c r="I18">
        <v>28</v>
      </c>
      <c r="J18">
        <v>96</v>
      </c>
      <c r="K18">
        <v>0</v>
      </c>
      <c r="L18">
        <v>0</v>
      </c>
      <c r="M18">
        <v>75</v>
      </c>
      <c r="N18">
        <v>20</v>
      </c>
      <c r="O18">
        <v>63</v>
      </c>
      <c r="P18">
        <v>22</v>
      </c>
      <c r="Q18">
        <v>3</v>
      </c>
      <c r="R18">
        <v>0</v>
      </c>
      <c r="S18">
        <v>9</v>
      </c>
      <c r="T18">
        <v>364</v>
      </c>
      <c r="U18">
        <v>0</v>
      </c>
      <c r="V18">
        <v>690</v>
      </c>
    </row>
    <row r="19" spans="1:22" x14ac:dyDescent="0.3">
      <c r="A19" t="s">
        <v>18</v>
      </c>
      <c r="B19">
        <v>0</v>
      </c>
      <c r="C19">
        <v>0</v>
      </c>
      <c r="D19">
        <v>0</v>
      </c>
      <c r="E19">
        <v>0</v>
      </c>
      <c r="F19">
        <v>0</v>
      </c>
      <c r="G19">
        <v>0</v>
      </c>
      <c r="H19">
        <v>0</v>
      </c>
      <c r="I19">
        <v>4</v>
      </c>
      <c r="J19">
        <v>2</v>
      </c>
      <c r="K19">
        <v>0</v>
      </c>
      <c r="L19">
        <v>0</v>
      </c>
      <c r="M19">
        <v>14</v>
      </c>
      <c r="N19">
        <v>3</v>
      </c>
      <c r="O19">
        <v>28</v>
      </c>
      <c r="P19">
        <v>0</v>
      </c>
      <c r="Q19">
        <v>0</v>
      </c>
      <c r="R19">
        <v>0</v>
      </c>
      <c r="S19">
        <v>0</v>
      </c>
      <c r="T19">
        <v>96</v>
      </c>
      <c r="U19">
        <v>0</v>
      </c>
      <c r="V19">
        <v>147</v>
      </c>
    </row>
    <row r="20" spans="1:22" x14ac:dyDescent="0.3">
      <c r="A20" t="s">
        <v>19</v>
      </c>
      <c r="B20">
        <v>0</v>
      </c>
      <c r="C20">
        <v>0</v>
      </c>
      <c r="D20">
        <v>0</v>
      </c>
      <c r="E20">
        <v>0</v>
      </c>
      <c r="F20">
        <v>0</v>
      </c>
      <c r="G20">
        <v>0</v>
      </c>
      <c r="H20">
        <v>0</v>
      </c>
      <c r="I20">
        <v>3</v>
      </c>
      <c r="J20">
        <v>4</v>
      </c>
      <c r="K20">
        <v>0</v>
      </c>
      <c r="L20">
        <v>0</v>
      </c>
      <c r="M20">
        <v>7</v>
      </c>
      <c r="N20">
        <v>0</v>
      </c>
      <c r="O20">
        <v>9</v>
      </c>
      <c r="P20">
        <v>0</v>
      </c>
      <c r="Q20">
        <v>0</v>
      </c>
      <c r="R20">
        <v>0</v>
      </c>
      <c r="S20">
        <v>1</v>
      </c>
      <c r="T20">
        <v>25</v>
      </c>
      <c r="U20">
        <v>0</v>
      </c>
      <c r="V20">
        <v>49</v>
      </c>
    </row>
    <row r="21" spans="1:22" x14ac:dyDescent="0.3">
      <c r="A21" t="s">
        <v>21</v>
      </c>
      <c r="B21">
        <v>87</v>
      </c>
      <c r="C21">
        <v>14</v>
      </c>
      <c r="D21">
        <v>263</v>
      </c>
      <c r="E21">
        <v>6</v>
      </c>
      <c r="F21">
        <v>2</v>
      </c>
      <c r="G21">
        <v>4</v>
      </c>
      <c r="H21">
        <v>1</v>
      </c>
      <c r="I21">
        <v>5322</v>
      </c>
      <c r="J21">
        <v>5308</v>
      </c>
      <c r="K21">
        <v>0</v>
      </c>
      <c r="L21">
        <v>0</v>
      </c>
      <c r="M21">
        <v>1464</v>
      </c>
      <c r="N21">
        <v>161</v>
      </c>
      <c r="O21">
        <v>7327</v>
      </c>
      <c r="P21">
        <v>690</v>
      </c>
      <c r="Q21">
        <v>34</v>
      </c>
      <c r="R21">
        <v>0</v>
      </c>
      <c r="S21">
        <v>542</v>
      </c>
      <c r="T21">
        <v>2423</v>
      </c>
      <c r="U21">
        <v>1</v>
      </c>
      <c r="V21">
        <v>23648</v>
      </c>
    </row>
    <row r="22" spans="1:22" x14ac:dyDescent="0.3">
      <c r="A22" t="s">
        <v>20</v>
      </c>
      <c r="B22">
        <v>16</v>
      </c>
      <c r="C22">
        <v>3</v>
      </c>
      <c r="D22">
        <v>71</v>
      </c>
      <c r="E22">
        <v>204</v>
      </c>
      <c r="F22">
        <v>7</v>
      </c>
      <c r="G22">
        <v>2</v>
      </c>
      <c r="H22">
        <v>3</v>
      </c>
      <c r="I22">
        <v>1640</v>
      </c>
      <c r="J22">
        <v>1478</v>
      </c>
      <c r="K22">
        <v>0</v>
      </c>
      <c r="L22">
        <v>0</v>
      </c>
      <c r="M22">
        <v>517</v>
      </c>
      <c r="N22">
        <v>42</v>
      </c>
      <c r="O22">
        <v>666</v>
      </c>
      <c r="P22">
        <v>36</v>
      </c>
      <c r="Q22">
        <v>4</v>
      </c>
      <c r="R22">
        <v>0</v>
      </c>
      <c r="S22">
        <v>42</v>
      </c>
      <c r="T22">
        <v>841</v>
      </c>
      <c r="U22">
        <v>0</v>
      </c>
      <c r="V22">
        <v>5572</v>
      </c>
    </row>
    <row r="23" spans="1:22" x14ac:dyDescent="0.3">
      <c r="A23" t="s">
        <v>22</v>
      </c>
      <c r="B23">
        <v>47</v>
      </c>
      <c r="C23">
        <v>9</v>
      </c>
      <c r="D23">
        <v>451</v>
      </c>
      <c r="E23">
        <v>210</v>
      </c>
      <c r="F23">
        <v>3</v>
      </c>
      <c r="G23">
        <v>4</v>
      </c>
      <c r="H23">
        <v>1</v>
      </c>
      <c r="I23">
        <v>18847</v>
      </c>
      <c r="J23">
        <v>6587</v>
      </c>
      <c r="K23">
        <v>0</v>
      </c>
      <c r="L23">
        <v>0</v>
      </c>
      <c r="M23">
        <v>5400</v>
      </c>
      <c r="N23">
        <v>1053</v>
      </c>
      <c r="O23">
        <v>8508</v>
      </c>
      <c r="P23">
        <v>83</v>
      </c>
      <c r="Q23">
        <v>8</v>
      </c>
      <c r="R23">
        <v>3</v>
      </c>
      <c r="S23">
        <v>166</v>
      </c>
      <c r="T23">
        <v>3679</v>
      </c>
      <c r="U23">
        <v>0</v>
      </c>
      <c r="V23">
        <v>45058</v>
      </c>
    </row>
    <row r="24" spans="1:22" x14ac:dyDescent="0.3">
      <c r="A24" t="s">
        <v>23</v>
      </c>
      <c r="B24">
        <v>0</v>
      </c>
      <c r="C24">
        <v>0</v>
      </c>
      <c r="D24">
        <v>0</v>
      </c>
      <c r="E24">
        <v>0</v>
      </c>
      <c r="F24">
        <v>0</v>
      </c>
      <c r="G24">
        <v>0</v>
      </c>
      <c r="H24">
        <v>0</v>
      </c>
      <c r="I24">
        <v>2</v>
      </c>
      <c r="J24">
        <v>34</v>
      </c>
      <c r="K24">
        <v>0</v>
      </c>
      <c r="L24">
        <v>0</v>
      </c>
      <c r="M24">
        <v>13</v>
      </c>
      <c r="N24">
        <v>1</v>
      </c>
      <c r="O24">
        <v>23</v>
      </c>
      <c r="P24">
        <v>2</v>
      </c>
      <c r="Q24">
        <v>0</v>
      </c>
      <c r="R24">
        <v>0</v>
      </c>
      <c r="S24">
        <v>1</v>
      </c>
      <c r="T24">
        <v>103</v>
      </c>
      <c r="U24">
        <v>0</v>
      </c>
      <c r="V24">
        <v>179</v>
      </c>
    </row>
    <row r="25" spans="1:22" x14ac:dyDescent="0.3">
      <c r="A25" t="s">
        <v>24</v>
      </c>
      <c r="B25">
        <v>208</v>
      </c>
      <c r="C25">
        <v>6</v>
      </c>
      <c r="D25">
        <v>29</v>
      </c>
      <c r="E25">
        <v>203</v>
      </c>
      <c r="F25">
        <v>2</v>
      </c>
      <c r="G25">
        <v>2</v>
      </c>
      <c r="H25">
        <v>2</v>
      </c>
      <c r="I25">
        <v>1043</v>
      </c>
      <c r="J25">
        <v>536</v>
      </c>
      <c r="K25">
        <v>0</v>
      </c>
      <c r="L25">
        <v>0</v>
      </c>
      <c r="M25">
        <v>421</v>
      </c>
      <c r="N25">
        <v>21</v>
      </c>
      <c r="O25">
        <v>1414</v>
      </c>
      <c r="P25">
        <v>58</v>
      </c>
      <c r="Q25">
        <v>220</v>
      </c>
      <c r="R25">
        <v>5</v>
      </c>
      <c r="S25">
        <v>131</v>
      </c>
      <c r="T25">
        <v>4906</v>
      </c>
      <c r="U25">
        <v>0</v>
      </c>
      <c r="V25">
        <v>9207</v>
      </c>
    </row>
    <row r="26" spans="1:22" x14ac:dyDescent="0.3">
      <c r="A26" t="s">
        <v>25</v>
      </c>
      <c r="B26">
        <f>16+159</f>
        <v>175</v>
      </c>
      <c r="C26">
        <v>7</v>
      </c>
      <c r="D26">
        <v>137</v>
      </c>
      <c r="E26">
        <v>368</v>
      </c>
      <c r="F26">
        <v>0</v>
      </c>
      <c r="G26">
        <v>3</v>
      </c>
      <c r="H26">
        <v>3</v>
      </c>
      <c r="I26">
        <v>10000</v>
      </c>
      <c r="J26">
        <v>2195</v>
      </c>
      <c r="K26">
        <v>0</v>
      </c>
      <c r="L26">
        <v>0</v>
      </c>
      <c r="M26">
        <v>814</v>
      </c>
      <c r="N26">
        <v>36</v>
      </c>
      <c r="O26">
        <v>4652</v>
      </c>
      <c r="P26">
        <v>930</v>
      </c>
      <c r="Q26">
        <v>6</v>
      </c>
      <c r="R26">
        <v>0</v>
      </c>
      <c r="S26">
        <v>40</v>
      </c>
      <c r="T26">
        <v>2704</v>
      </c>
      <c r="U26">
        <v>0</v>
      </c>
      <c r="V26">
        <v>22066</v>
      </c>
    </row>
    <row r="27" spans="1:22" x14ac:dyDescent="0.3">
      <c r="A27" t="s">
        <v>26</v>
      </c>
      <c r="B27">
        <v>1</v>
      </c>
      <c r="C27">
        <v>5</v>
      </c>
      <c r="D27">
        <v>25</v>
      </c>
      <c r="E27">
        <v>8</v>
      </c>
      <c r="F27">
        <v>0</v>
      </c>
      <c r="G27">
        <v>0</v>
      </c>
      <c r="H27">
        <v>0</v>
      </c>
      <c r="I27">
        <v>338</v>
      </c>
      <c r="J27">
        <v>93</v>
      </c>
      <c r="K27">
        <v>0</v>
      </c>
      <c r="L27">
        <v>0</v>
      </c>
      <c r="M27">
        <v>62</v>
      </c>
      <c r="N27">
        <v>8</v>
      </c>
      <c r="O27">
        <v>87</v>
      </c>
      <c r="P27">
        <v>2</v>
      </c>
      <c r="Q27">
        <v>0</v>
      </c>
      <c r="R27">
        <v>0</v>
      </c>
      <c r="S27">
        <v>4</v>
      </c>
      <c r="T27">
        <v>119</v>
      </c>
      <c r="U27">
        <v>0</v>
      </c>
      <c r="V27">
        <v>752</v>
      </c>
    </row>
    <row r="28" spans="1:22" x14ac:dyDescent="0.3">
      <c r="A28" t="s">
        <v>27</v>
      </c>
      <c r="B28">
        <v>33</v>
      </c>
      <c r="C28">
        <v>62</v>
      </c>
      <c r="D28">
        <v>2138</v>
      </c>
      <c r="E28">
        <v>417</v>
      </c>
      <c r="F28">
        <v>95</v>
      </c>
      <c r="G28">
        <v>23</v>
      </c>
      <c r="H28">
        <v>1</v>
      </c>
      <c r="I28">
        <v>20371</v>
      </c>
      <c r="J28">
        <v>14887</v>
      </c>
      <c r="K28">
        <v>0</v>
      </c>
      <c r="L28">
        <v>0</v>
      </c>
      <c r="M28">
        <v>3690</v>
      </c>
      <c r="N28">
        <v>198</v>
      </c>
      <c r="O28">
        <v>10548</v>
      </c>
      <c r="P28">
        <v>55</v>
      </c>
      <c r="Q28">
        <v>4807</v>
      </c>
      <c r="R28">
        <v>3</v>
      </c>
      <c r="S28">
        <v>457</v>
      </c>
      <c r="T28">
        <v>7955</v>
      </c>
      <c r="U28">
        <v>3</v>
      </c>
      <c r="V28">
        <v>65743</v>
      </c>
    </row>
    <row r="29" spans="1:22" x14ac:dyDescent="0.3">
      <c r="A29" t="s">
        <v>28</v>
      </c>
      <c r="B29">
        <v>10</v>
      </c>
      <c r="C29">
        <v>1</v>
      </c>
      <c r="D29">
        <v>70</v>
      </c>
      <c r="E29">
        <v>24</v>
      </c>
      <c r="F29">
        <v>7</v>
      </c>
      <c r="G29">
        <v>1</v>
      </c>
      <c r="H29">
        <v>0</v>
      </c>
      <c r="I29">
        <v>954</v>
      </c>
      <c r="J29">
        <v>696</v>
      </c>
      <c r="K29">
        <v>0</v>
      </c>
      <c r="L29">
        <v>0</v>
      </c>
      <c r="M29">
        <v>867</v>
      </c>
      <c r="N29">
        <v>18</v>
      </c>
      <c r="O29">
        <v>699</v>
      </c>
      <c r="P29">
        <v>16</v>
      </c>
      <c r="Q29">
        <v>38</v>
      </c>
      <c r="R29">
        <v>0</v>
      </c>
      <c r="S29">
        <v>114</v>
      </c>
      <c r="T29">
        <v>822</v>
      </c>
      <c r="U29">
        <v>0</v>
      </c>
      <c r="V29">
        <v>4337</v>
      </c>
    </row>
    <row r="30" spans="1:22" x14ac:dyDescent="0.3">
      <c r="A30" t="s">
        <v>29</v>
      </c>
      <c r="B30">
        <v>71</v>
      </c>
      <c r="C30">
        <v>5</v>
      </c>
      <c r="D30">
        <v>406</v>
      </c>
      <c r="E30">
        <v>410</v>
      </c>
      <c r="F30">
        <v>17</v>
      </c>
      <c r="G30">
        <v>31</v>
      </c>
      <c r="H30">
        <v>7</v>
      </c>
      <c r="I30">
        <v>19650</v>
      </c>
      <c r="J30">
        <v>6596</v>
      </c>
      <c r="K30">
        <v>2</v>
      </c>
      <c r="L30">
        <v>0</v>
      </c>
      <c r="M30">
        <v>1111</v>
      </c>
      <c r="N30">
        <v>826</v>
      </c>
      <c r="O30">
        <v>2477</v>
      </c>
      <c r="P30">
        <v>400</v>
      </c>
      <c r="Q30">
        <v>0</v>
      </c>
      <c r="R30">
        <v>0</v>
      </c>
      <c r="S30">
        <v>12</v>
      </c>
      <c r="T30">
        <v>2714</v>
      </c>
      <c r="U30">
        <v>3</v>
      </c>
      <c r="V30">
        <v>34738</v>
      </c>
    </row>
    <row r="31" spans="1:22" x14ac:dyDescent="0.3">
      <c r="A31" t="s">
        <v>30</v>
      </c>
      <c r="B31">
        <v>0</v>
      </c>
      <c r="C31">
        <v>1</v>
      </c>
      <c r="D31">
        <v>0</v>
      </c>
      <c r="E31">
        <v>4</v>
      </c>
      <c r="F31">
        <v>0</v>
      </c>
      <c r="G31">
        <v>0</v>
      </c>
      <c r="H31">
        <v>0</v>
      </c>
      <c r="I31">
        <v>5</v>
      </c>
      <c r="J31">
        <v>8</v>
      </c>
      <c r="K31">
        <v>0</v>
      </c>
      <c r="L31">
        <v>0</v>
      </c>
      <c r="M31">
        <v>12</v>
      </c>
      <c r="N31">
        <v>1</v>
      </c>
      <c r="O31">
        <v>32</v>
      </c>
      <c r="P31">
        <v>5</v>
      </c>
      <c r="Q31">
        <v>0</v>
      </c>
      <c r="R31">
        <v>0</v>
      </c>
      <c r="S31">
        <v>3</v>
      </c>
      <c r="T31">
        <v>107</v>
      </c>
      <c r="U31">
        <v>0</v>
      </c>
      <c r="V31">
        <v>178</v>
      </c>
    </row>
    <row r="32" spans="1:22" x14ac:dyDescent="0.3">
      <c r="A32" t="s">
        <v>31</v>
      </c>
      <c r="B32">
        <v>0</v>
      </c>
      <c r="C32">
        <v>0</v>
      </c>
      <c r="D32">
        <v>1</v>
      </c>
      <c r="E32">
        <v>4</v>
      </c>
      <c r="F32">
        <v>0</v>
      </c>
      <c r="G32">
        <v>0</v>
      </c>
      <c r="H32">
        <v>0</v>
      </c>
      <c r="I32">
        <v>83</v>
      </c>
      <c r="J32">
        <v>112</v>
      </c>
      <c r="K32">
        <v>0</v>
      </c>
      <c r="L32">
        <v>0</v>
      </c>
      <c r="M32">
        <v>78</v>
      </c>
      <c r="N32">
        <v>1</v>
      </c>
      <c r="O32">
        <v>42</v>
      </c>
      <c r="P32">
        <v>2</v>
      </c>
      <c r="Q32">
        <v>0</v>
      </c>
      <c r="R32">
        <v>0</v>
      </c>
      <c r="S32">
        <v>2</v>
      </c>
      <c r="T32">
        <v>0</v>
      </c>
      <c r="U32">
        <v>0</v>
      </c>
      <c r="V32">
        <v>325</v>
      </c>
    </row>
    <row r="33" spans="1:22" x14ac:dyDescent="0.3">
      <c r="A33" t="s">
        <v>56</v>
      </c>
      <c r="B33">
        <v>0</v>
      </c>
      <c r="C33">
        <v>2</v>
      </c>
      <c r="D33">
        <v>1</v>
      </c>
      <c r="E33">
        <v>0</v>
      </c>
      <c r="F33">
        <v>0</v>
      </c>
      <c r="G33">
        <v>0</v>
      </c>
      <c r="H33">
        <v>0</v>
      </c>
      <c r="I33">
        <v>10</v>
      </c>
      <c r="J33">
        <v>34</v>
      </c>
      <c r="K33">
        <v>0</v>
      </c>
      <c r="L33">
        <v>0</v>
      </c>
      <c r="M33">
        <v>9</v>
      </c>
      <c r="N33">
        <v>0</v>
      </c>
      <c r="O33">
        <v>11</v>
      </c>
      <c r="P33">
        <v>0</v>
      </c>
      <c r="Q33">
        <v>0</v>
      </c>
      <c r="R33">
        <v>0</v>
      </c>
      <c r="S33">
        <v>4</v>
      </c>
      <c r="T33">
        <v>55</v>
      </c>
      <c r="U33">
        <v>0</v>
      </c>
      <c r="V33">
        <v>126</v>
      </c>
    </row>
    <row r="34" spans="1:22" x14ac:dyDescent="0.3">
      <c r="A34" t="s">
        <v>32</v>
      </c>
      <c r="B34">
        <v>46</v>
      </c>
      <c r="C34">
        <v>0</v>
      </c>
      <c r="D34">
        <v>131</v>
      </c>
      <c r="E34">
        <v>43</v>
      </c>
      <c r="F34">
        <v>1</v>
      </c>
      <c r="G34">
        <v>1</v>
      </c>
      <c r="H34">
        <v>3</v>
      </c>
      <c r="I34">
        <v>4901</v>
      </c>
      <c r="J34">
        <v>3917</v>
      </c>
      <c r="K34">
        <v>0</v>
      </c>
      <c r="L34">
        <v>0</v>
      </c>
      <c r="M34">
        <v>1212</v>
      </c>
      <c r="N34">
        <v>4</v>
      </c>
      <c r="O34">
        <v>2017</v>
      </c>
      <c r="P34">
        <v>387</v>
      </c>
      <c r="Q34">
        <v>18</v>
      </c>
      <c r="R34">
        <v>3</v>
      </c>
      <c r="S34">
        <v>125</v>
      </c>
      <c r="T34">
        <v>1434</v>
      </c>
      <c r="U34">
        <v>0</v>
      </c>
      <c r="V34">
        <v>14247</v>
      </c>
    </row>
    <row r="35" spans="1:22" x14ac:dyDescent="0.3">
      <c r="A35" t="s">
        <v>33</v>
      </c>
      <c r="B35">
        <v>0</v>
      </c>
      <c r="C35">
        <v>0</v>
      </c>
      <c r="D35">
        <v>0</v>
      </c>
      <c r="E35">
        <v>0</v>
      </c>
      <c r="F35">
        <v>0</v>
      </c>
      <c r="G35">
        <v>0</v>
      </c>
      <c r="H35">
        <v>0</v>
      </c>
      <c r="I35">
        <v>3</v>
      </c>
      <c r="J35">
        <v>0</v>
      </c>
      <c r="K35">
        <v>0</v>
      </c>
      <c r="L35">
        <v>0</v>
      </c>
      <c r="M35">
        <v>4</v>
      </c>
      <c r="N35">
        <v>0</v>
      </c>
      <c r="O35">
        <v>1</v>
      </c>
      <c r="P35">
        <v>0</v>
      </c>
      <c r="Q35">
        <v>0</v>
      </c>
      <c r="R35">
        <v>0</v>
      </c>
      <c r="S35">
        <v>0</v>
      </c>
      <c r="T35">
        <v>8</v>
      </c>
      <c r="U35">
        <v>0</v>
      </c>
      <c r="V35">
        <v>16</v>
      </c>
    </row>
    <row r="36" spans="1:22" x14ac:dyDescent="0.3">
      <c r="A36" t="s">
        <v>34</v>
      </c>
      <c r="B36">
        <v>7</v>
      </c>
      <c r="C36">
        <v>0</v>
      </c>
      <c r="D36">
        <v>1</v>
      </c>
      <c r="E36">
        <v>6</v>
      </c>
      <c r="F36">
        <v>0</v>
      </c>
      <c r="G36">
        <v>0</v>
      </c>
      <c r="H36">
        <v>0</v>
      </c>
      <c r="I36">
        <v>9</v>
      </c>
      <c r="J36">
        <v>14</v>
      </c>
      <c r="K36">
        <v>0</v>
      </c>
      <c r="L36">
        <v>0</v>
      </c>
      <c r="M36">
        <v>9</v>
      </c>
      <c r="N36">
        <v>0</v>
      </c>
      <c r="O36">
        <v>35</v>
      </c>
      <c r="P36">
        <v>5</v>
      </c>
      <c r="Q36">
        <v>7</v>
      </c>
      <c r="R36">
        <v>0</v>
      </c>
      <c r="S36">
        <v>5</v>
      </c>
      <c r="T36">
        <v>102</v>
      </c>
      <c r="U36">
        <v>0</v>
      </c>
      <c r="V36">
        <v>200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DFA50-2CB4-445B-B8A7-61650D526020}">
  <dimension ref="A1:AD45"/>
  <sheetViews>
    <sheetView tabSelected="1" topLeftCell="Y1" zoomScale="98" zoomScaleNormal="84" workbookViewId="0">
      <selection activeCell="AD11" sqref="AD11"/>
    </sheetView>
  </sheetViews>
  <sheetFormatPr defaultRowHeight="14.4" x14ac:dyDescent="0.3"/>
  <cols>
    <col min="1" max="1" width="18" customWidth="1"/>
    <col min="2" max="2" width="11.77734375" customWidth="1"/>
    <col min="3" max="3" width="27.88671875" customWidth="1"/>
    <col min="4" max="4" width="14.5546875" customWidth="1"/>
    <col min="5" max="5" width="29.77734375" customWidth="1"/>
    <col min="6" max="6" width="12.5546875" customWidth="1"/>
    <col min="7" max="7" width="12.44140625" customWidth="1"/>
    <col min="8" max="8" width="22.109375" customWidth="1"/>
    <col min="9" max="9" width="27.21875" customWidth="1"/>
    <col min="10" max="10" width="22.109375" customWidth="1"/>
    <col min="11" max="11" width="20.5546875" customWidth="1"/>
    <col min="12" max="12" width="20.44140625" customWidth="1"/>
    <col min="14" max="14" width="23.88671875" customWidth="1"/>
    <col min="15" max="15" width="29.44140625" customWidth="1"/>
    <col min="16" max="16" width="30.21875" customWidth="1"/>
    <col min="17" max="17" width="22.6640625" bestFit="1" customWidth="1"/>
    <col min="18" max="18" width="18.109375" customWidth="1"/>
    <col min="19" max="19" width="41.33203125" customWidth="1"/>
    <col min="20" max="20" width="48.6640625" bestFit="1" customWidth="1"/>
    <col min="21" max="21" width="46.33203125" bestFit="1" customWidth="1"/>
    <col min="22" max="22" width="35.21875" customWidth="1"/>
    <col min="25" max="25" width="35.88671875" bestFit="1" customWidth="1"/>
    <col min="26" max="26" width="38.5546875" customWidth="1"/>
    <col min="27" max="27" width="34.33203125" bestFit="1" customWidth="1"/>
    <col min="28" max="28" width="16.109375" bestFit="1" customWidth="1"/>
    <col min="29" max="29" width="37.21875" bestFit="1" customWidth="1"/>
  </cols>
  <sheetData>
    <row r="1" spans="1:30" x14ac:dyDescent="0.3">
      <c r="A1" s="15" t="s">
        <v>0</v>
      </c>
      <c r="B1" s="15" t="s">
        <v>36</v>
      </c>
      <c r="C1" s="15" t="s">
        <v>35</v>
      </c>
      <c r="D1" s="15" t="s">
        <v>37</v>
      </c>
      <c r="E1" s="15" t="s">
        <v>38</v>
      </c>
      <c r="F1" s="15" t="s">
        <v>39</v>
      </c>
      <c r="G1" s="15" t="s">
        <v>40</v>
      </c>
      <c r="H1" s="16" t="s">
        <v>41</v>
      </c>
      <c r="I1" s="17" t="s">
        <v>42</v>
      </c>
      <c r="J1" s="15" t="s">
        <v>43</v>
      </c>
      <c r="K1" s="15" t="s">
        <v>44</v>
      </c>
      <c r="L1" s="15" t="s">
        <v>45</v>
      </c>
      <c r="M1" s="15" t="s">
        <v>46</v>
      </c>
      <c r="N1" s="15" t="s">
        <v>47</v>
      </c>
      <c r="O1" s="15" t="s">
        <v>48</v>
      </c>
      <c r="P1" s="15" t="s">
        <v>49</v>
      </c>
      <c r="Q1" s="15" t="s">
        <v>50</v>
      </c>
      <c r="R1" s="15" t="s">
        <v>51</v>
      </c>
      <c r="S1" s="15" t="s">
        <v>52</v>
      </c>
      <c r="T1" s="15" t="s">
        <v>53</v>
      </c>
      <c r="U1" s="15" t="s">
        <v>54</v>
      </c>
      <c r="V1" s="15" t="s">
        <v>55</v>
      </c>
      <c r="W1" s="1" t="s">
        <v>59</v>
      </c>
    </row>
    <row r="2" spans="1:30" x14ac:dyDescent="0.3">
      <c r="A2" t="s">
        <v>1</v>
      </c>
      <c r="B2">
        <f>75+32</f>
        <v>107</v>
      </c>
      <c r="C2">
        <v>8</v>
      </c>
      <c r="D2">
        <v>100</v>
      </c>
      <c r="E2">
        <v>358</v>
      </c>
      <c r="F2">
        <v>4</v>
      </c>
      <c r="G2">
        <v>3</v>
      </c>
      <c r="H2">
        <v>3</v>
      </c>
      <c r="I2">
        <v>11964</v>
      </c>
      <c r="J2">
        <v>592</v>
      </c>
      <c r="K2">
        <v>0</v>
      </c>
      <c r="L2">
        <v>0</v>
      </c>
      <c r="M2">
        <v>621</v>
      </c>
      <c r="N2">
        <v>180</v>
      </c>
      <c r="O2">
        <v>5884</v>
      </c>
      <c r="P2">
        <v>3145</v>
      </c>
      <c r="Q2">
        <v>298</v>
      </c>
      <c r="R2">
        <v>0</v>
      </c>
      <c r="S2">
        <v>108</v>
      </c>
      <c r="T2">
        <v>2127</v>
      </c>
      <c r="U2">
        <v>1</v>
      </c>
      <c r="V2">
        <v>25503</v>
      </c>
      <c r="W2">
        <f>SUM(Table2[[#This Row],[Trafficking]:[Indecent Representation of Women]])</f>
        <v>25503</v>
      </c>
      <c r="AC2" t="s">
        <v>67</v>
      </c>
      <c r="AD2">
        <f>CORREL('pivot table'!A51:A85,'pivot table'!B51:B85)</f>
        <v>0.1293490795128866</v>
      </c>
    </row>
    <row r="3" spans="1:30" x14ac:dyDescent="0.3">
      <c r="A3" t="s">
        <v>2</v>
      </c>
      <c r="B3">
        <v>1</v>
      </c>
      <c r="C3">
        <v>0</v>
      </c>
      <c r="D3">
        <v>0</v>
      </c>
      <c r="E3">
        <v>0</v>
      </c>
      <c r="F3">
        <v>0</v>
      </c>
      <c r="G3">
        <v>0</v>
      </c>
      <c r="H3">
        <v>0</v>
      </c>
      <c r="I3">
        <v>74</v>
      </c>
      <c r="J3">
        <v>48</v>
      </c>
      <c r="K3">
        <v>0</v>
      </c>
      <c r="L3">
        <v>0</v>
      </c>
      <c r="M3">
        <v>74</v>
      </c>
      <c r="N3">
        <v>3</v>
      </c>
      <c r="O3">
        <v>67</v>
      </c>
      <c r="P3">
        <v>20</v>
      </c>
      <c r="Q3">
        <v>0</v>
      </c>
      <c r="R3">
        <v>1</v>
      </c>
      <c r="S3">
        <v>1</v>
      </c>
      <c r="T3">
        <v>46</v>
      </c>
      <c r="U3">
        <v>0</v>
      </c>
      <c r="V3">
        <v>335</v>
      </c>
      <c r="Y3" s="27" t="s">
        <v>0</v>
      </c>
      <c r="Z3" s="27" t="s">
        <v>52</v>
      </c>
      <c r="AA3" t="s">
        <v>75</v>
      </c>
    </row>
    <row r="4" spans="1:30" x14ac:dyDescent="0.3">
      <c r="A4" t="s">
        <v>3</v>
      </c>
      <c r="B4">
        <f>23+55</f>
        <v>78</v>
      </c>
      <c r="C4">
        <v>14</v>
      </c>
      <c r="D4">
        <v>175</v>
      </c>
      <c r="E4">
        <v>75</v>
      </c>
      <c r="F4">
        <v>2</v>
      </c>
      <c r="G4">
        <v>3</v>
      </c>
      <c r="H4">
        <v>2</v>
      </c>
      <c r="I4">
        <v>4704</v>
      </c>
      <c r="J4">
        <v>3466</v>
      </c>
      <c r="K4">
        <v>3</v>
      </c>
      <c r="L4">
        <v>0</v>
      </c>
      <c r="M4">
        <v>1113</v>
      </c>
      <c r="N4">
        <v>253</v>
      </c>
      <c r="O4">
        <v>1984</v>
      </c>
      <c r="P4">
        <v>150</v>
      </c>
      <c r="Q4">
        <v>272</v>
      </c>
      <c r="R4">
        <v>0</v>
      </c>
      <c r="S4">
        <v>152</v>
      </c>
      <c r="T4">
        <v>1703</v>
      </c>
      <c r="U4">
        <v>0</v>
      </c>
      <c r="V4">
        <v>14148</v>
      </c>
      <c r="Y4" s="10" t="s">
        <v>21</v>
      </c>
      <c r="Z4" s="10">
        <v>542</v>
      </c>
      <c r="AD4">
        <v>0.12934999999999999</v>
      </c>
    </row>
    <row r="5" spans="1:30" x14ac:dyDescent="0.3">
      <c r="A5" t="s">
        <v>4</v>
      </c>
      <c r="B5">
        <v>87</v>
      </c>
      <c r="C5">
        <v>0</v>
      </c>
      <c r="D5">
        <v>1057</v>
      </c>
      <c r="E5">
        <v>2</v>
      </c>
      <c r="F5">
        <v>0</v>
      </c>
      <c r="G5">
        <v>3</v>
      </c>
      <c r="H5">
        <v>0</v>
      </c>
      <c r="I5">
        <v>1850</v>
      </c>
      <c r="J5">
        <v>10190</v>
      </c>
      <c r="K5">
        <v>0</v>
      </c>
      <c r="L5">
        <v>0</v>
      </c>
      <c r="M5">
        <v>881</v>
      </c>
      <c r="N5">
        <v>17</v>
      </c>
      <c r="O5">
        <v>402</v>
      </c>
      <c r="P5">
        <v>0</v>
      </c>
      <c r="Q5">
        <v>3580</v>
      </c>
      <c r="R5">
        <v>0</v>
      </c>
      <c r="S5">
        <v>17</v>
      </c>
      <c r="T5">
        <v>2126</v>
      </c>
      <c r="U5">
        <v>10</v>
      </c>
      <c r="V5">
        <v>20222</v>
      </c>
      <c r="Y5" s="8" t="s">
        <v>27</v>
      </c>
      <c r="Z5" s="8">
        <v>457</v>
      </c>
    </row>
    <row r="6" spans="1:30" x14ac:dyDescent="0.3">
      <c r="A6" t="s">
        <v>7</v>
      </c>
      <c r="B6">
        <v>13</v>
      </c>
      <c r="C6">
        <v>7</v>
      </c>
      <c r="D6">
        <v>57</v>
      </c>
      <c r="E6">
        <v>149</v>
      </c>
      <c r="F6">
        <v>5</v>
      </c>
      <c r="G6">
        <v>0</v>
      </c>
      <c r="H6">
        <v>0</v>
      </c>
      <c r="I6">
        <v>942</v>
      </c>
      <c r="J6">
        <v>2121</v>
      </c>
      <c r="K6">
        <v>0</v>
      </c>
      <c r="L6">
        <v>1</v>
      </c>
      <c r="M6">
        <v>1246</v>
      </c>
      <c r="N6">
        <v>8</v>
      </c>
      <c r="O6">
        <v>1322</v>
      </c>
      <c r="P6">
        <v>255</v>
      </c>
      <c r="Q6">
        <v>9</v>
      </c>
      <c r="R6">
        <v>0</v>
      </c>
      <c r="S6">
        <v>203</v>
      </c>
      <c r="T6">
        <v>2355</v>
      </c>
      <c r="U6">
        <v>0</v>
      </c>
      <c r="V6">
        <v>8693</v>
      </c>
      <c r="Y6" s="10" t="s">
        <v>12</v>
      </c>
      <c r="Z6" s="10">
        <v>235</v>
      </c>
      <c r="AA6" s="18" t="s">
        <v>36</v>
      </c>
      <c r="AB6">
        <f>SUM(Table2[Trafficking])</f>
        <v>1727</v>
      </c>
      <c r="AC6">
        <f>SUM(AB7:AB9)</f>
        <v>11681</v>
      </c>
    </row>
    <row r="7" spans="1:30" x14ac:dyDescent="0.3">
      <c r="A7" t="s">
        <v>5</v>
      </c>
      <c r="B7">
        <v>10</v>
      </c>
      <c r="C7">
        <v>1</v>
      </c>
      <c r="D7">
        <v>0</v>
      </c>
      <c r="E7">
        <v>1</v>
      </c>
      <c r="F7">
        <v>0</v>
      </c>
      <c r="G7">
        <v>0</v>
      </c>
      <c r="H7">
        <v>4</v>
      </c>
      <c r="I7">
        <v>6</v>
      </c>
      <c r="J7">
        <v>60</v>
      </c>
      <c r="K7">
        <v>0</v>
      </c>
      <c r="L7">
        <v>0</v>
      </c>
      <c r="M7">
        <v>73</v>
      </c>
      <c r="N7">
        <v>0</v>
      </c>
      <c r="O7">
        <v>87</v>
      </c>
      <c r="P7">
        <v>30</v>
      </c>
      <c r="Q7">
        <v>0</v>
      </c>
      <c r="R7">
        <v>0</v>
      </c>
      <c r="S7">
        <v>5</v>
      </c>
      <c r="T7">
        <v>0</v>
      </c>
      <c r="U7">
        <v>0</v>
      </c>
      <c r="V7">
        <v>273</v>
      </c>
      <c r="Y7" s="8" t="s">
        <v>7</v>
      </c>
      <c r="Z7" s="8">
        <v>203</v>
      </c>
      <c r="AA7" s="18" t="s">
        <v>35</v>
      </c>
      <c r="AB7">
        <f>SUM(Table2[Murder with Rape/Gang Rape])</f>
        <v>237</v>
      </c>
    </row>
    <row r="8" spans="1:30" x14ac:dyDescent="0.3">
      <c r="A8" t="s">
        <v>6</v>
      </c>
      <c r="B8">
        <v>43</v>
      </c>
      <c r="C8">
        <v>1</v>
      </c>
      <c r="D8">
        <v>10</v>
      </c>
      <c r="E8">
        <v>345</v>
      </c>
      <c r="F8">
        <v>5</v>
      </c>
      <c r="G8">
        <v>5</v>
      </c>
      <c r="H8">
        <v>0</v>
      </c>
      <c r="I8">
        <v>2166</v>
      </c>
      <c r="J8">
        <v>1334</v>
      </c>
      <c r="K8">
        <v>0</v>
      </c>
      <c r="L8">
        <v>0</v>
      </c>
      <c r="M8">
        <v>610</v>
      </c>
      <c r="N8">
        <v>2</v>
      </c>
      <c r="O8">
        <v>693</v>
      </c>
      <c r="P8">
        <v>17</v>
      </c>
      <c r="Q8">
        <v>1</v>
      </c>
      <c r="R8">
        <v>1</v>
      </c>
      <c r="S8">
        <v>53</v>
      </c>
      <c r="T8">
        <v>2461</v>
      </c>
      <c r="U8">
        <v>0</v>
      </c>
      <c r="V8">
        <v>7731</v>
      </c>
      <c r="Y8" s="10" t="s">
        <v>22</v>
      </c>
      <c r="Z8" s="10">
        <v>166</v>
      </c>
      <c r="AA8" s="18" t="s">
        <v>37</v>
      </c>
      <c r="AB8">
        <f>SUM(Table2[Dowry Deaths])</f>
        <v>6450</v>
      </c>
      <c r="AC8">
        <f>SUM(AB6:AB14,AB17:AB23,AB25)</f>
        <v>383168</v>
      </c>
    </row>
    <row r="9" spans="1:30" x14ac:dyDescent="0.3">
      <c r="A9" t="s">
        <v>8</v>
      </c>
      <c r="B9">
        <v>43</v>
      </c>
      <c r="C9">
        <v>8</v>
      </c>
      <c r="D9">
        <v>234</v>
      </c>
      <c r="E9">
        <v>202</v>
      </c>
      <c r="F9">
        <v>14</v>
      </c>
      <c r="G9">
        <v>6</v>
      </c>
      <c r="H9">
        <v>0</v>
      </c>
      <c r="I9">
        <v>5883</v>
      </c>
      <c r="J9">
        <v>3050</v>
      </c>
      <c r="K9">
        <v>0</v>
      </c>
      <c r="L9">
        <v>0</v>
      </c>
      <c r="M9">
        <v>1790</v>
      </c>
      <c r="N9">
        <v>255</v>
      </c>
      <c r="O9">
        <v>2739</v>
      </c>
      <c r="P9">
        <v>322</v>
      </c>
      <c r="Q9">
        <v>17</v>
      </c>
      <c r="R9">
        <v>1</v>
      </c>
      <c r="S9">
        <v>90</v>
      </c>
      <c r="T9">
        <v>2092</v>
      </c>
      <c r="U9">
        <v>0</v>
      </c>
      <c r="V9">
        <v>16743</v>
      </c>
      <c r="Y9" s="8" t="s">
        <v>3</v>
      </c>
      <c r="Z9" s="8">
        <v>152</v>
      </c>
      <c r="AA9" s="18" t="s">
        <v>38</v>
      </c>
      <c r="AB9">
        <f>SUM(Table2[[Abetment to Suicide of Women ]])</f>
        <v>4994</v>
      </c>
      <c r="AC9" s="36"/>
    </row>
    <row r="10" spans="1:30" x14ac:dyDescent="0.3">
      <c r="A10" t="s">
        <v>9</v>
      </c>
      <c r="B10">
        <v>3</v>
      </c>
      <c r="C10">
        <v>2</v>
      </c>
      <c r="D10">
        <v>1</v>
      </c>
      <c r="E10">
        <v>54</v>
      </c>
      <c r="F10">
        <v>0</v>
      </c>
      <c r="G10">
        <v>0</v>
      </c>
      <c r="H10">
        <v>0</v>
      </c>
      <c r="I10">
        <v>196</v>
      </c>
      <c r="J10">
        <v>326</v>
      </c>
      <c r="K10">
        <v>0</v>
      </c>
      <c r="L10">
        <v>0</v>
      </c>
      <c r="M10">
        <v>360</v>
      </c>
      <c r="N10">
        <v>9</v>
      </c>
      <c r="O10">
        <v>492</v>
      </c>
      <c r="P10">
        <v>77</v>
      </c>
      <c r="Q10">
        <v>1</v>
      </c>
      <c r="R10">
        <v>2</v>
      </c>
      <c r="S10">
        <v>24</v>
      </c>
      <c r="T10">
        <v>5</v>
      </c>
      <c r="U10">
        <v>0</v>
      </c>
      <c r="V10">
        <v>1551</v>
      </c>
      <c r="Y10" s="8" t="s">
        <v>13</v>
      </c>
      <c r="Z10" s="8">
        <v>133</v>
      </c>
      <c r="AA10" s="18" t="s">
        <v>39</v>
      </c>
      <c r="AB10">
        <f>SUM(Table2[Miscarriage])</f>
        <v>236</v>
      </c>
      <c r="AC10" s="39" t="s">
        <v>75</v>
      </c>
      <c r="AD10">
        <f>SUM(AB6:AB14,AB17:AB23,AB25)</f>
        <v>383168</v>
      </c>
    </row>
    <row r="11" spans="1:30" x14ac:dyDescent="0.3">
      <c r="A11" t="s">
        <v>10</v>
      </c>
      <c r="B11">
        <v>2</v>
      </c>
      <c r="C11">
        <v>0</v>
      </c>
      <c r="D11">
        <v>9</v>
      </c>
      <c r="E11">
        <v>42</v>
      </c>
      <c r="F11">
        <v>4</v>
      </c>
      <c r="G11">
        <v>4</v>
      </c>
      <c r="H11">
        <v>1</v>
      </c>
      <c r="I11">
        <v>500</v>
      </c>
      <c r="J11">
        <v>886</v>
      </c>
      <c r="K11">
        <v>0</v>
      </c>
      <c r="L11">
        <v>0</v>
      </c>
      <c r="M11">
        <v>287</v>
      </c>
      <c r="N11">
        <v>11</v>
      </c>
      <c r="O11">
        <v>1606</v>
      </c>
      <c r="P11">
        <v>19</v>
      </c>
      <c r="Q11">
        <v>17</v>
      </c>
      <c r="R11">
        <v>0</v>
      </c>
      <c r="S11">
        <v>27</v>
      </c>
      <c r="T11">
        <v>303</v>
      </c>
      <c r="U11">
        <v>0</v>
      </c>
      <c r="V11">
        <v>3716</v>
      </c>
      <c r="Y11" s="10" t="s">
        <v>24</v>
      </c>
      <c r="Z11" s="10">
        <v>131</v>
      </c>
      <c r="AA11" s="18" t="s">
        <v>40</v>
      </c>
      <c r="AB11">
        <f>SUM(Table2[Acid Attack])</f>
        <v>122</v>
      </c>
      <c r="AC11" s="37" t="s">
        <v>76</v>
      </c>
      <c r="AD11">
        <f>SUM(AB6:AB7,AB11:AB12,AB14:AB19,AB22,AB24)</f>
        <v>268151</v>
      </c>
    </row>
    <row r="12" spans="1:30" x14ac:dyDescent="0.3">
      <c r="A12" t="s">
        <v>11</v>
      </c>
      <c r="B12">
        <v>26</v>
      </c>
      <c r="C12">
        <v>7</v>
      </c>
      <c r="D12">
        <v>208</v>
      </c>
      <c r="E12">
        <v>40</v>
      </c>
      <c r="F12">
        <v>0</v>
      </c>
      <c r="G12">
        <v>2</v>
      </c>
      <c r="H12">
        <v>1</v>
      </c>
      <c r="I12">
        <v>850</v>
      </c>
      <c r="J12">
        <v>1265</v>
      </c>
      <c r="K12">
        <v>1</v>
      </c>
      <c r="L12">
        <v>0</v>
      </c>
      <c r="M12">
        <v>1300</v>
      </c>
      <c r="N12">
        <v>88</v>
      </c>
      <c r="O12">
        <v>1144</v>
      </c>
      <c r="P12">
        <v>2</v>
      </c>
      <c r="Q12">
        <v>1796</v>
      </c>
      <c r="R12">
        <v>67</v>
      </c>
      <c r="S12">
        <v>11</v>
      </c>
      <c r="T12">
        <v>864</v>
      </c>
      <c r="U12">
        <v>8</v>
      </c>
      <c r="V12">
        <v>7678</v>
      </c>
      <c r="Y12" s="8" t="s">
        <v>32</v>
      </c>
      <c r="Z12" s="8">
        <v>125</v>
      </c>
      <c r="AA12" s="40" t="s">
        <v>41</v>
      </c>
      <c r="AB12">
        <f>SUM(Table2[Attempt to Acid Attack])</f>
        <v>38</v>
      </c>
      <c r="AC12" s="39"/>
      <c r="AD12">
        <v>2</v>
      </c>
    </row>
    <row r="13" spans="1:30" x14ac:dyDescent="0.3">
      <c r="A13" t="s">
        <v>12</v>
      </c>
      <c r="B13">
        <v>228</v>
      </c>
      <c r="C13">
        <v>8</v>
      </c>
      <c r="D13">
        <v>165</v>
      </c>
      <c r="E13">
        <v>288</v>
      </c>
      <c r="F13">
        <v>13</v>
      </c>
      <c r="G13">
        <v>5</v>
      </c>
      <c r="H13">
        <v>2</v>
      </c>
      <c r="I13">
        <v>2812</v>
      </c>
      <c r="J13">
        <v>1812</v>
      </c>
      <c r="K13">
        <v>0</v>
      </c>
      <c r="L13">
        <v>0</v>
      </c>
      <c r="M13">
        <v>595</v>
      </c>
      <c r="N13">
        <v>4</v>
      </c>
      <c r="O13">
        <v>6201</v>
      </c>
      <c r="P13">
        <v>78</v>
      </c>
      <c r="Q13">
        <v>2224</v>
      </c>
      <c r="R13">
        <v>0</v>
      </c>
      <c r="S13">
        <v>235</v>
      </c>
      <c r="T13">
        <v>3141</v>
      </c>
      <c r="U13">
        <v>2</v>
      </c>
      <c r="V13">
        <v>17813</v>
      </c>
      <c r="Y13" s="8" t="s">
        <v>15</v>
      </c>
      <c r="Z13" s="8">
        <v>116</v>
      </c>
      <c r="AA13" s="21" t="s">
        <v>42</v>
      </c>
      <c r="AB13">
        <f>SUM(Table2[Cruelty by Husband/relatives])</f>
        <v>140021</v>
      </c>
      <c r="AC13" s="37"/>
    </row>
    <row r="14" spans="1:30" x14ac:dyDescent="0.3">
      <c r="A14" t="s">
        <v>13</v>
      </c>
      <c r="B14">
        <v>33</v>
      </c>
      <c r="C14">
        <v>2</v>
      </c>
      <c r="D14">
        <v>11</v>
      </c>
      <c r="E14">
        <v>68</v>
      </c>
      <c r="F14">
        <v>0</v>
      </c>
      <c r="G14">
        <v>4</v>
      </c>
      <c r="H14">
        <v>0</v>
      </c>
      <c r="I14">
        <v>4998</v>
      </c>
      <c r="J14">
        <v>241</v>
      </c>
      <c r="K14">
        <v>0</v>
      </c>
      <c r="L14">
        <v>0</v>
      </c>
      <c r="M14">
        <v>814</v>
      </c>
      <c r="N14">
        <v>41</v>
      </c>
      <c r="O14">
        <v>4940</v>
      </c>
      <c r="P14">
        <v>572</v>
      </c>
      <c r="Q14">
        <v>28</v>
      </c>
      <c r="R14">
        <v>371</v>
      </c>
      <c r="S14">
        <v>133</v>
      </c>
      <c r="T14">
        <v>2957</v>
      </c>
      <c r="U14">
        <v>0</v>
      </c>
      <c r="V14">
        <v>15213</v>
      </c>
      <c r="Y14" s="10" t="s">
        <v>28</v>
      </c>
      <c r="Z14" s="10">
        <v>114</v>
      </c>
      <c r="AA14" s="18" t="s">
        <v>43</v>
      </c>
      <c r="AB14">
        <f>SUM(Table2[Kidnapping/Abduction])</f>
        <v>85306</v>
      </c>
      <c r="AC14" s="39"/>
    </row>
    <row r="15" spans="1:30" x14ac:dyDescent="0.3">
      <c r="A15" t="s">
        <v>14</v>
      </c>
      <c r="B15">
        <f>42+24</f>
        <v>66</v>
      </c>
      <c r="C15">
        <v>41</v>
      </c>
      <c r="D15">
        <v>518</v>
      </c>
      <c r="E15">
        <v>669</v>
      </c>
      <c r="F15">
        <v>20</v>
      </c>
      <c r="G15">
        <v>7</v>
      </c>
      <c r="H15">
        <v>0</v>
      </c>
      <c r="I15">
        <v>8486</v>
      </c>
      <c r="J15">
        <v>7960</v>
      </c>
      <c r="K15">
        <v>1</v>
      </c>
      <c r="L15">
        <v>2</v>
      </c>
      <c r="M15">
        <v>3029</v>
      </c>
      <c r="N15">
        <v>22</v>
      </c>
      <c r="O15">
        <v>5564</v>
      </c>
      <c r="P15">
        <v>265</v>
      </c>
      <c r="Q15">
        <v>63</v>
      </c>
      <c r="R15">
        <v>10</v>
      </c>
      <c r="S15">
        <v>107</v>
      </c>
      <c r="T15">
        <v>5935</v>
      </c>
      <c r="U15">
        <v>0</v>
      </c>
      <c r="V15">
        <v>32765</v>
      </c>
      <c r="Y15" s="8" t="s">
        <v>1</v>
      </c>
      <c r="Z15" s="8">
        <v>108</v>
      </c>
      <c r="AA15" s="18" t="s">
        <v>44</v>
      </c>
      <c r="AB15">
        <f>SUM(Table2[[Selling of Minor Girls ]])</f>
        <v>8</v>
      </c>
      <c r="AC15" s="37"/>
    </row>
    <row r="16" spans="1:30" x14ac:dyDescent="0.3">
      <c r="A16" t="s">
        <v>15</v>
      </c>
      <c r="B16">
        <f>65+218</f>
        <v>283</v>
      </c>
      <c r="C16">
        <v>22</v>
      </c>
      <c r="D16">
        <v>180</v>
      </c>
      <c r="E16">
        <v>786</v>
      </c>
      <c r="F16">
        <v>35</v>
      </c>
      <c r="G16">
        <v>9</v>
      </c>
      <c r="H16">
        <v>4</v>
      </c>
      <c r="I16">
        <v>11367</v>
      </c>
      <c r="J16">
        <v>9297</v>
      </c>
      <c r="K16">
        <v>1</v>
      </c>
      <c r="L16">
        <v>0</v>
      </c>
      <c r="M16">
        <v>2904</v>
      </c>
      <c r="N16">
        <v>2</v>
      </c>
      <c r="O16">
        <v>11512</v>
      </c>
      <c r="P16">
        <v>1317</v>
      </c>
      <c r="Q16">
        <v>28</v>
      </c>
      <c r="R16">
        <v>1</v>
      </c>
      <c r="S16">
        <v>116</v>
      </c>
      <c r="T16">
        <v>7467</v>
      </c>
      <c r="U16">
        <v>0</v>
      </c>
      <c r="V16">
        <v>45331</v>
      </c>
      <c r="Y16" s="10" t="s">
        <v>14</v>
      </c>
      <c r="Z16" s="10">
        <v>107</v>
      </c>
      <c r="AA16" s="18" t="s">
        <v>45</v>
      </c>
      <c r="AB16">
        <f>SUM(Table2[Buying of Minor Girls])</f>
        <v>3</v>
      </c>
      <c r="AC16" s="37"/>
    </row>
    <row r="17" spans="1:29" x14ac:dyDescent="0.3">
      <c r="A17" t="s">
        <v>16</v>
      </c>
      <c r="B17">
        <v>0</v>
      </c>
      <c r="C17">
        <v>0</v>
      </c>
      <c r="D17">
        <v>0</v>
      </c>
      <c r="E17">
        <v>3</v>
      </c>
      <c r="F17">
        <v>0</v>
      </c>
      <c r="G17">
        <v>0</v>
      </c>
      <c r="H17">
        <v>0</v>
      </c>
      <c r="I17">
        <v>10</v>
      </c>
      <c r="J17">
        <v>61</v>
      </c>
      <c r="K17">
        <v>0</v>
      </c>
      <c r="L17">
        <v>0</v>
      </c>
      <c r="M17">
        <v>42</v>
      </c>
      <c r="N17">
        <v>0</v>
      </c>
      <c r="O17">
        <v>67</v>
      </c>
      <c r="P17">
        <v>11</v>
      </c>
      <c r="Q17">
        <v>0</v>
      </c>
      <c r="R17">
        <v>0</v>
      </c>
      <c r="S17">
        <v>0</v>
      </c>
      <c r="T17">
        <v>54</v>
      </c>
      <c r="U17">
        <v>0</v>
      </c>
      <c r="V17">
        <v>248</v>
      </c>
      <c r="Y17" s="10" t="s">
        <v>8</v>
      </c>
      <c r="Z17" s="10">
        <v>90</v>
      </c>
      <c r="AA17" s="18" t="s">
        <v>46</v>
      </c>
      <c r="AB17">
        <f>SUM(Table2[Rape])</f>
        <v>31518</v>
      </c>
      <c r="AC17" s="38"/>
    </row>
    <row r="18" spans="1:29" x14ac:dyDescent="0.3">
      <c r="A18" t="s">
        <v>17</v>
      </c>
      <c r="B18">
        <v>3</v>
      </c>
      <c r="C18">
        <v>1</v>
      </c>
      <c r="D18">
        <v>1</v>
      </c>
      <c r="E18">
        <v>5</v>
      </c>
      <c r="F18">
        <v>0</v>
      </c>
      <c r="G18">
        <v>0</v>
      </c>
      <c r="H18">
        <v>0</v>
      </c>
      <c r="I18">
        <v>28</v>
      </c>
      <c r="J18">
        <v>96</v>
      </c>
      <c r="K18">
        <v>0</v>
      </c>
      <c r="L18">
        <v>0</v>
      </c>
      <c r="M18">
        <v>75</v>
      </c>
      <c r="N18">
        <v>20</v>
      </c>
      <c r="O18">
        <v>63</v>
      </c>
      <c r="P18">
        <v>22</v>
      </c>
      <c r="Q18">
        <v>3</v>
      </c>
      <c r="R18">
        <v>0</v>
      </c>
      <c r="S18">
        <v>9</v>
      </c>
      <c r="T18">
        <v>364</v>
      </c>
      <c r="U18">
        <v>0</v>
      </c>
      <c r="V18">
        <v>690</v>
      </c>
      <c r="Y18" s="8" t="s">
        <v>6</v>
      </c>
      <c r="Z18" s="8">
        <v>53</v>
      </c>
      <c r="AA18" s="18" t="s">
        <v>47</v>
      </c>
      <c r="AB18">
        <f>SUM(Table2[Attempt to Commit Rape])</f>
        <v>3288</v>
      </c>
      <c r="AC18" s="37"/>
    </row>
    <row r="19" spans="1:29" x14ac:dyDescent="0.3">
      <c r="A19" t="s">
        <v>18</v>
      </c>
      <c r="B19">
        <v>0</v>
      </c>
      <c r="C19">
        <v>0</v>
      </c>
      <c r="D19">
        <v>0</v>
      </c>
      <c r="E19">
        <v>0</v>
      </c>
      <c r="F19">
        <v>0</v>
      </c>
      <c r="G19">
        <v>0</v>
      </c>
      <c r="H19">
        <v>0</v>
      </c>
      <c r="I19">
        <v>4</v>
      </c>
      <c r="J19">
        <v>2</v>
      </c>
      <c r="K19">
        <v>0</v>
      </c>
      <c r="L19">
        <v>0</v>
      </c>
      <c r="M19">
        <v>14</v>
      </c>
      <c r="N19">
        <v>3</v>
      </c>
      <c r="O19">
        <v>28</v>
      </c>
      <c r="P19">
        <v>0</v>
      </c>
      <c r="Q19">
        <v>0</v>
      </c>
      <c r="R19">
        <v>0</v>
      </c>
      <c r="S19">
        <v>0</v>
      </c>
      <c r="T19">
        <v>96</v>
      </c>
      <c r="U19">
        <v>0</v>
      </c>
      <c r="V19">
        <v>147</v>
      </c>
      <c r="Y19" s="8" t="s">
        <v>20</v>
      </c>
      <c r="Z19" s="8">
        <v>42</v>
      </c>
      <c r="AA19" s="18" t="s">
        <v>48</v>
      </c>
      <c r="AB19">
        <f>SUM(Table2[Assault to Outrage her Modesty])</f>
        <v>83343</v>
      </c>
      <c r="AC19" s="37"/>
    </row>
    <row r="20" spans="1:29" x14ac:dyDescent="0.3">
      <c r="A20" t="s">
        <v>19</v>
      </c>
      <c r="B20">
        <v>0</v>
      </c>
      <c r="C20">
        <v>0</v>
      </c>
      <c r="D20">
        <v>0</v>
      </c>
      <c r="E20">
        <v>0</v>
      </c>
      <c r="F20">
        <v>0</v>
      </c>
      <c r="G20">
        <v>0</v>
      </c>
      <c r="H20">
        <v>0</v>
      </c>
      <c r="I20">
        <v>3</v>
      </c>
      <c r="J20">
        <v>4</v>
      </c>
      <c r="K20">
        <v>0</v>
      </c>
      <c r="L20">
        <v>0</v>
      </c>
      <c r="M20">
        <v>7</v>
      </c>
      <c r="N20">
        <v>0</v>
      </c>
      <c r="O20">
        <v>9</v>
      </c>
      <c r="P20">
        <v>0</v>
      </c>
      <c r="Q20">
        <v>0</v>
      </c>
      <c r="R20">
        <v>0</v>
      </c>
      <c r="S20">
        <v>1</v>
      </c>
      <c r="T20">
        <v>25</v>
      </c>
      <c r="U20">
        <v>0</v>
      </c>
      <c r="V20">
        <v>49</v>
      </c>
      <c r="Y20" s="8" t="s">
        <v>25</v>
      </c>
      <c r="Z20" s="8">
        <v>40</v>
      </c>
      <c r="AA20" s="18" t="s">
        <v>49</v>
      </c>
      <c r="AB20">
        <f>SUM(Table2[Insult to the Modesty of Women])</f>
        <v>8973</v>
      </c>
      <c r="AC20" s="39"/>
    </row>
    <row r="21" spans="1:29" x14ac:dyDescent="0.3">
      <c r="A21" t="s">
        <v>21</v>
      </c>
      <c r="B21">
        <v>87</v>
      </c>
      <c r="C21">
        <v>14</v>
      </c>
      <c r="D21">
        <v>263</v>
      </c>
      <c r="E21">
        <v>6</v>
      </c>
      <c r="F21">
        <v>2</v>
      </c>
      <c r="G21">
        <v>4</v>
      </c>
      <c r="H21">
        <v>1</v>
      </c>
      <c r="I21">
        <v>5322</v>
      </c>
      <c r="J21">
        <v>5308</v>
      </c>
      <c r="K21">
        <v>0</v>
      </c>
      <c r="L21">
        <v>0</v>
      </c>
      <c r="M21">
        <v>1464</v>
      </c>
      <c r="N21">
        <v>161</v>
      </c>
      <c r="O21">
        <v>7327</v>
      </c>
      <c r="P21">
        <v>690</v>
      </c>
      <c r="Q21">
        <v>34</v>
      </c>
      <c r="R21">
        <v>0</v>
      </c>
      <c r="S21">
        <v>542</v>
      </c>
      <c r="T21">
        <v>2423</v>
      </c>
      <c r="U21">
        <v>1</v>
      </c>
      <c r="V21">
        <v>23648</v>
      </c>
      <c r="Y21" s="10" t="s">
        <v>10</v>
      </c>
      <c r="Z21" s="10">
        <v>27</v>
      </c>
      <c r="AA21" s="18" t="s">
        <v>50</v>
      </c>
      <c r="AB21">
        <f>SUM(Table2[Assault due to Dowry])</f>
        <v>13479</v>
      </c>
      <c r="AC21" s="37"/>
    </row>
    <row r="22" spans="1:29" x14ac:dyDescent="0.3">
      <c r="A22" t="s">
        <v>20</v>
      </c>
      <c r="B22">
        <v>16</v>
      </c>
      <c r="C22">
        <v>3</v>
      </c>
      <c r="D22">
        <v>71</v>
      </c>
      <c r="E22">
        <v>204</v>
      </c>
      <c r="F22">
        <v>7</v>
      </c>
      <c r="G22">
        <v>2</v>
      </c>
      <c r="H22">
        <v>3</v>
      </c>
      <c r="I22">
        <v>1640</v>
      </c>
      <c r="J22">
        <v>1478</v>
      </c>
      <c r="K22">
        <v>0</v>
      </c>
      <c r="L22">
        <v>0</v>
      </c>
      <c r="M22">
        <v>517</v>
      </c>
      <c r="N22">
        <v>42</v>
      </c>
      <c r="O22">
        <v>666</v>
      </c>
      <c r="P22">
        <v>36</v>
      </c>
      <c r="Q22">
        <v>4</v>
      </c>
      <c r="R22">
        <v>0</v>
      </c>
      <c r="S22">
        <v>42</v>
      </c>
      <c r="T22">
        <v>841</v>
      </c>
      <c r="U22">
        <v>0</v>
      </c>
      <c r="V22">
        <v>5572</v>
      </c>
      <c r="Y22" s="8" t="s">
        <v>9</v>
      </c>
      <c r="Z22" s="8">
        <v>24</v>
      </c>
      <c r="AA22" s="18" t="s">
        <v>51</v>
      </c>
      <c r="AB22">
        <f>SUM(Table2[Domestic violence])</f>
        <v>468</v>
      </c>
      <c r="AC22" s="39"/>
    </row>
    <row r="23" spans="1:29" x14ac:dyDescent="0.3">
      <c r="A23" t="s">
        <v>22</v>
      </c>
      <c r="B23">
        <v>47</v>
      </c>
      <c r="C23">
        <v>9</v>
      </c>
      <c r="D23">
        <v>451</v>
      </c>
      <c r="E23">
        <v>210</v>
      </c>
      <c r="F23">
        <v>3</v>
      </c>
      <c r="G23">
        <v>4</v>
      </c>
      <c r="H23">
        <v>1</v>
      </c>
      <c r="I23">
        <v>18847</v>
      </c>
      <c r="J23">
        <v>6587</v>
      </c>
      <c r="K23">
        <v>0</v>
      </c>
      <c r="L23">
        <v>0</v>
      </c>
      <c r="M23">
        <v>5400</v>
      </c>
      <c r="N23">
        <v>1053</v>
      </c>
      <c r="O23">
        <v>8508</v>
      </c>
      <c r="P23">
        <v>83</v>
      </c>
      <c r="Q23">
        <v>8</v>
      </c>
      <c r="R23">
        <v>3</v>
      </c>
      <c r="S23">
        <v>166</v>
      </c>
      <c r="T23">
        <v>3679</v>
      </c>
      <c r="U23">
        <v>0</v>
      </c>
      <c r="V23">
        <v>45058</v>
      </c>
      <c r="Y23" s="10" t="s">
        <v>4</v>
      </c>
      <c r="Z23" s="10">
        <v>17</v>
      </c>
      <c r="AA23" s="18" t="s">
        <v>52</v>
      </c>
      <c r="AB23">
        <f>SUM(Table2[Cyber Crimes committed against women])</f>
        <v>2940</v>
      </c>
      <c r="AC23" s="38"/>
    </row>
    <row r="24" spans="1:29" x14ac:dyDescent="0.3">
      <c r="A24" t="s">
        <v>23</v>
      </c>
      <c r="B24">
        <v>0</v>
      </c>
      <c r="C24">
        <v>0</v>
      </c>
      <c r="D24">
        <v>0</v>
      </c>
      <c r="E24">
        <v>0</v>
      </c>
      <c r="F24">
        <v>0</v>
      </c>
      <c r="G24">
        <v>0</v>
      </c>
      <c r="H24">
        <v>0</v>
      </c>
      <c r="I24">
        <v>2</v>
      </c>
      <c r="J24">
        <v>34</v>
      </c>
      <c r="K24">
        <v>0</v>
      </c>
      <c r="L24">
        <v>0</v>
      </c>
      <c r="M24">
        <v>13</v>
      </c>
      <c r="N24">
        <v>1</v>
      </c>
      <c r="O24">
        <v>23</v>
      </c>
      <c r="P24">
        <v>2</v>
      </c>
      <c r="Q24">
        <v>0</v>
      </c>
      <c r="R24">
        <v>0</v>
      </c>
      <c r="S24">
        <v>1</v>
      </c>
      <c r="T24">
        <v>103</v>
      </c>
      <c r="U24">
        <v>0</v>
      </c>
      <c r="V24">
        <v>179</v>
      </c>
      <c r="Y24" s="8" t="s">
        <v>29</v>
      </c>
      <c r="Z24" s="8">
        <v>12</v>
      </c>
      <c r="AA24" s="18" t="s">
        <v>53</v>
      </c>
      <c r="AB24">
        <f>SUM(Table2[Sexual Violence towards girl child])</f>
        <v>62093</v>
      </c>
      <c r="AC24" s="37"/>
    </row>
    <row r="25" spans="1:29" x14ac:dyDescent="0.3">
      <c r="A25" t="s">
        <v>24</v>
      </c>
      <c r="B25">
        <v>208</v>
      </c>
      <c r="C25">
        <v>6</v>
      </c>
      <c r="D25">
        <v>29</v>
      </c>
      <c r="E25">
        <v>203</v>
      </c>
      <c r="F25">
        <v>2</v>
      </c>
      <c r="G25">
        <v>2</v>
      </c>
      <c r="H25">
        <v>2</v>
      </c>
      <c r="I25">
        <v>1043</v>
      </c>
      <c r="J25">
        <v>536</v>
      </c>
      <c r="K25">
        <v>0</v>
      </c>
      <c r="L25">
        <v>0</v>
      </c>
      <c r="M25">
        <v>421</v>
      </c>
      <c r="N25">
        <v>21</v>
      </c>
      <c r="O25">
        <v>1414</v>
      </c>
      <c r="P25">
        <v>58</v>
      </c>
      <c r="Q25">
        <v>220</v>
      </c>
      <c r="R25">
        <v>5</v>
      </c>
      <c r="S25">
        <v>131</v>
      </c>
      <c r="T25">
        <v>4906</v>
      </c>
      <c r="U25">
        <v>0</v>
      </c>
      <c r="V25">
        <v>9207</v>
      </c>
      <c r="Y25" s="8" t="s">
        <v>11</v>
      </c>
      <c r="Z25" s="8">
        <v>11</v>
      </c>
      <c r="AA25" s="18" t="s">
        <v>54</v>
      </c>
      <c r="AB25">
        <f>SUM(Table2[Indecent Representation of Women])</f>
        <v>28</v>
      </c>
      <c r="AC25" s="37"/>
    </row>
    <row r="26" spans="1:29" x14ac:dyDescent="0.3">
      <c r="A26" t="s">
        <v>25</v>
      </c>
      <c r="B26">
        <f>16+159</f>
        <v>175</v>
      </c>
      <c r="C26">
        <v>7</v>
      </c>
      <c r="D26">
        <v>137</v>
      </c>
      <c r="E26">
        <v>368</v>
      </c>
      <c r="F26">
        <v>0</v>
      </c>
      <c r="G26">
        <v>3</v>
      </c>
      <c r="H26">
        <v>3</v>
      </c>
      <c r="I26">
        <v>10000</v>
      </c>
      <c r="J26">
        <v>2195</v>
      </c>
      <c r="K26">
        <v>0</v>
      </c>
      <c r="L26">
        <v>0</v>
      </c>
      <c r="M26">
        <v>814</v>
      </c>
      <c r="N26">
        <v>36</v>
      </c>
      <c r="O26">
        <v>4652</v>
      </c>
      <c r="P26">
        <v>930</v>
      </c>
      <c r="Q26">
        <v>6</v>
      </c>
      <c r="R26">
        <v>0</v>
      </c>
      <c r="S26">
        <v>40</v>
      </c>
      <c r="T26">
        <v>2704</v>
      </c>
      <c r="U26">
        <v>0</v>
      </c>
      <c r="V26">
        <v>22066</v>
      </c>
      <c r="Y26" s="8" t="s">
        <v>17</v>
      </c>
      <c r="Z26" s="8">
        <v>9</v>
      </c>
      <c r="AA26" s="10"/>
      <c r="AB26" s="7"/>
      <c r="AC26" s="37"/>
    </row>
    <row r="27" spans="1:29" x14ac:dyDescent="0.3">
      <c r="A27" t="s">
        <v>26</v>
      </c>
      <c r="B27">
        <v>1</v>
      </c>
      <c r="C27">
        <v>5</v>
      </c>
      <c r="D27">
        <v>25</v>
      </c>
      <c r="E27">
        <v>8</v>
      </c>
      <c r="F27">
        <v>0</v>
      </c>
      <c r="G27">
        <v>0</v>
      </c>
      <c r="H27">
        <v>0</v>
      </c>
      <c r="I27">
        <v>338</v>
      </c>
      <c r="J27">
        <v>93</v>
      </c>
      <c r="K27">
        <v>0</v>
      </c>
      <c r="L27">
        <v>0</v>
      </c>
      <c r="M27">
        <v>62</v>
      </c>
      <c r="N27">
        <v>8</v>
      </c>
      <c r="O27">
        <v>87</v>
      </c>
      <c r="P27">
        <v>2</v>
      </c>
      <c r="Q27">
        <v>0</v>
      </c>
      <c r="R27">
        <v>0</v>
      </c>
      <c r="S27">
        <v>4</v>
      </c>
      <c r="T27">
        <v>119</v>
      </c>
      <c r="U27">
        <v>0</v>
      </c>
      <c r="V27">
        <v>752</v>
      </c>
      <c r="Y27" s="10" t="s">
        <v>5</v>
      </c>
      <c r="Z27" s="10">
        <v>5</v>
      </c>
      <c r="AA27" s="10"/>
      <c r="AB27" s="9"/>
      <c r="AC27" s="38"/>
    </row>
    <row r="28" spans="1:29" x14ac:dyDescent="0.3">
      <c r="A28" t="s">
        <v>27</v>
      </c>
      <c r="B28">
        <v>33</v>
      </c>
      <c r="C28">
        <v>62</v>
      </c>
      <c r="D28">
        <v>2138</v>
      </c>
      <c r="E28">
        <v>417</v>
      </c>
      <c r="F28">
        <v>95</v>
      </c>
      <c r="G28">
        <v>23</v>
      </c>
      <c r="H28">
        <v>1</v>
      </c>
      <c r="I28">
        <v>20371</v>
      </c>
      <c r="J28">
        <v>14887</v>
      </c>
      <c r="K28">
        <v>0</v>
      </c>
      <c r="L28">
        <v>0</v>
      </c>
      <c r="M28">
        <v>3690</v>
      </c>
      <c r="N28">
        <v>198</v>
      </c>
      <c r="O28">
        <v>10548</v>
      </c>
      <c r="P28">
        <v>55</v>
      </c>
      <c r="Q28">
        <v>4807</v>
      </c>
      <c r="R28">
        <v>3</v>
      </c>
      <c r="S28">
        <v>457</v>
      </c>
      <c r="T28">
        <v>7955</v>
      </c>
      <c r="U28">
        <v>3</v>
      </c>
      <c r="V28">
        <v>65743</v>
      </c>
      <c r="Y28" s="8" t="s">
        <v>34</v>
      </c>
      <c r="Z28" s="8">
        <v>5</v>
      </c>
      <c r="AA28" s="8"/>
      <c r="AB28" s="7"/>
      <c r="AC28" s="37"/>
    </row>
    <row r="29" spans="1:29" x14ac:dyDescent="0.3">
      <c r="A29" t="s">
        <v>28</v>
      </c>
      <c r="B29">
        <v>10</v>
      </c>
      <c r="C29">
        <v>1</v>
      </c>
      <c r="D29">
        <v>70</v>
      </c>
      <c r="E29">
        <v>24</v>
      </c>
      <c r="F29">
        <v>7</v>
      </c>
      <c r="G29">
        <v>1</v>
      </c>
      <c r="H29">
        <v>0</v>
      </c>
      <c r="I29">
        <v>954</v>
      </c>
      <c r="J29">
        <v>696</v>
      </c>
      <c r="K29">
        <v>0</v>
      </c>
      <c r="L29">
        <v>0</v>
      </c>
      <c r="M29">
        <v>867</v>
      </c>
      <c r="N29">
        <v>18</v>
      </c>
      <c r="O29">
        <v>699</v>
      </c>
      <c r="P29">
        <v>16</v>
      </c>
      <c r="Q29">
        <v>38</v>
      </c>
      <c r="R29">
        <v>0</v>
      </c>
      <c r="S29">
        <v>114</v>
      </c>
      <c r="T29">
        <v>822</v>
      </c>
      <c r="U29">
        <v>0</v>
      </c>
      <c r="V29">
        <v>4337</v>
      </c>
      <c r="Y29" s="10" t="s">
        <v>26</v>
      </c>
      <c r="Z29" s="10">
        <v>4</v>
      </c>
      <c r="AA29" s="8"/>
    </row>
    <row r="30" spans="1:29" x14ac:dyDescent="0.3">
      <c r="A30" t="s">
        <v>29</v>
      </c>
      <c r="B30">
        <v>71</v>
      </c>
      <c r="C30">
        <v>5</v>
      </c>
      <c r="D30">
        <v>406</v>
      </c>
      <c r="E30">
        <v>410</v>
      </c>
      <c r="F30">
        <v>17</v>
      </c>
      <c r="G30">
        <v>31</v>
      </c>
      <c r="H30">
        <v>7</v>
      </c>
      <c r="I30">
        <v>19650</v>
      </c>
      <c r="J30">
        <v>6596</v>
      </c>
      <c r="K30">
        <v>2</v>
      </c>
      <c r="L30">
        <v>0</v>
      </c>
      <c r="M30">
        <v>1111</v>
      </c>
      <c r="N30">
        <v>826</v>
      </c>
      <c r="O30">
        <v>2477</v>
      </c>
      <c r="P30">
        <v>400</v>
      </c>
      <c r="Q30">
        <v>0</v>
      </c>
      <c r="R30">
        <v>0</v>
      </c>
      <c r="S30">
        <v>12</v>
      </c>
      <c r="T30">
        <v>2714</v>
      </c>
      <c r="U30">
        <v>3</v>
      </c>
      <c r="V30">
        <v>34738</v>
      </c>
      <c r="Y30" s="10" t="s">
        <v>56</v>
      </c>
      <c r="Z30" s="10">
        <v>4</v>
      </c>
      <c r="AA30" s="8"/>
    </row>
    <row r="31" spans="1:29" x14ac:dyDescent="0.3">
      <c r="A31" t="s">
        <v>30</v>
      </c>
      <c r="B31">
        <v>0</v>
      </c>
      <c r="C31">
        <v>1</v>
      </c>
      <c r="D31">
        <v>0</v>
      </c>
      <c r="E31">
        <v>4</v>
      </c>
      <c r="F31">
        <v>0</v>
      </c>
      <c r="G31">
        <v>0</v>
      </c>
      <c r="H31">
        <v>0</v>
      </c>
      <c r="I31">
        <v>5</v>
      </c>
      <c r="J31">
        <v>8</v>
      </c>
      <c r="K31">
        <v>0</v>
      </c>
      <c r="L31">
        <v>0</v>
      </c>
      <c r="M31">
        <v>12</v>
      </c>
      <c r="N31">
        <v>1</v>
      </c>
      <c r="O31">
        <v>32</v>
      </c>
      <c r="P31">
        <v>5</v>
      </c>
      <c r="Q31">
        <v>0</v>
      </c>
      <c r="R31">
        <v>0</v>
      </c>
      <c r="S31">
        <v>3</v>
      </c>
      <c r="T31">
        <v>107</v>
      </c>
      <c r="U31">
        <v>0</v>
      </c>
      <c r="V31">
        <v>178</v>
      </c>
      <c r="Y31" s="10" t="s">
        <v>30</v>
      </c>
      <c r="Z31" s="10">
        <v>3</v>
      </c>
      <c r="AA31" s="10"/>
    </row>
    <row r="32" spans="1:29" x14ac:dyDescent="0.3">
      <c r="A32" t="s">
        <v>31</v>
      </c>
      <c r="B32">
        <v>0</v>
      </c>
      <c r="C32">
        <v>0</v>
      </c>
      <c r="D32">
        <v>1</v>
      </c>
      <c r="E32">
        <v>4</v>
      </c>
      <c r="F32">
        <v>0</v>
      </c>
      <c r="G32">
        <v>0</v>
      </c>
      <c r="H32">
        <v>0</v>
      </c>
      <c r="I32">
        <v>83</v>
      </c>
      <c r="J32">
        <v>112</v>
      </c>
      <c r="K32">
        <v>0</v>
      </c>
      <c r="L32">
        <v>0</v>
      </c>
      <c r="M32">
        <v>78</v>
      </c>
      <c r="N32">
        <v>1</v>
      </c>
      <c r="O32">
        <v>42</v>
      </c>
      <c r="P32">
        <v>2</v>
      </c>
      <c r="Q32">
        <v>0</v>
      </c>
      <c r="R32">
        <v>0</v>
      </c>
      <c r="S32">
        <v>2</v>
      </c>
      <c r="T32">
        <v>0</v>
      </c>
      <c r="U32">
        <v>0</v>
      </c>
      <c r="V32">
        <v>325</v>
      </c>
      <c r="Y32" s="8" t="s">
        <v>31</v>
      </c>
      <c r="Z32" s="8">
        <v>2</v>
      </c>
      <c r="AA32" s="8"/>
    </row>
    <row r="33" spans="1:27" x14ac:dyDescent="0.3">
      <c r="A33" t="s">
        <v>56</v>
      </c>
      <c r="B33">
        <v>0</v>
      </c>
      <c r="C33">
        <v>2</v>
      </c>
      <c r="D33">
        <v>1</v>
      </c>
      <c r="E33">
        <v>0</v>
      </c>
      <c r="F33">
        <v>0</v>
      </c>
      <c r="G33">
        <v>0</v>
      </c>
      <c r="H33">
        <v>0</v>
      </c>
      <c r="I33">
        <v>10</v>
      </c>
      <c r="J33">
        <v>34</v>
      </c>
      <c r="K33">
        <v>0</v>
      </c>
      <c r="L33">
        <v>0</v>
      </c>
      <c r="M33">
        <v>9</v>
      </c>
      <c r="N33">
        <v>0</v>
      </c>
      <c r="O33">
        <v>11</v>
      </c>
      <c r="P33">
        <v>0</v>
      </c>
      <c r="Q33">
        <v>0</v>
      </c>
      <c r="R33">
        <v>0</v>
      </c>
      <c r="S33">
        <v>4</v>
      </c>
      <c r="T33">
        <v>55</v>
      </c>
      <c r="U33">
        <v>0</v>
      </c>
      <c r="V33">
        <v>126</v>
      </c>
      <c r="Y33" s="10" t="s">
        <v>2</v>
      </c>
      <c r="Z33" s="10">
        <v>1</v>
      </c>
      <c r="AA33" s="10"/>
    </row>
    <row r="34" spans="1:27" x14ac:dyDescent="0.3">
      <c r="A34" t="s">
        <v>32</v>
      </c>
      <c r="B34">
        <v>46</v>
      </c>
      <c r="C34">
        <v>0</v>
      </c>
      <c r="D34">
        <v>131</v>
      </c>
      <c r="E34">
        <v>43</v>
      </c>
      <c r="F34">
        <v>1</v>
      </c>
      <c r="G34">
        <v>1</v>
      </c>
      <c r="H34">
        <v>3</v>
      </c>
      <c r="I34">
        <v>4901</v>
      </c>
      <c r="J34">
        <v>3917</v>
      </c>
      <c r="K34">
        <v>0</v>
      </c>
      <c r="L34">
        <v>0</v>
      </c>
      <c r="M34">
        <v>1212</v>
      </c>
      <c r="N34">
        <v>4</v>
      </c>
      <c r="O34">
        <v>2017</v>
      </c>
      <c r="P34">
        <v>387</v>
      </c>
      <c r="Q34">
        <v>18</v>
      </c>
      <c r="R34">
        <v>3</v>
      </c>
      <c r="S34">
        <v>125</v>
      </c>
      <c r="T34">
        <v>1434</v>
      </c>
      <c r="U34">
        <v>0</v>
      </c>
      <c r="V34">
        <v>14247</v>
      </c>
      <c r="Y34" s="8" t="s">
        <v>19</v>
      </c>
      <c r="Z34" s="8">
        <v>1</v>
      </c>
      <c r="AA34" s="10"/>
    </row>
    <row r="35" spans="1:27" x14ac:dyDescent="0.3">
      <c r="A35" t="s">
        <v>33</v>
      </c>
      <c r="B35">
        <v>0</v>
      </c>
      <c r="C35">
        <v>0</v>
      </c>
      <c r="D35">
        <v>0</v>
      </c>
      <c r="E35">
        <v>0</v>
      </c>
      <c r="F35">
        <v>0</v>
      </c>
      <c r="G35">
        <v>0</v>
      </c>
      <c r="H35">
        <v>0</v>
      </c>
      <c r="I35">
        <v>3</v>
      </c>
      <c r="J35">
        <v>0</v>
      </c>
      <c r="K35">
        <v>0</v>
      </c>
      <c r="L35">
        <v>0</v>
      </c>
      <c r="M35">
        <v>4</v>
      </c>
      <c r="N35">
        <v>0</v>
      </c>
      <c r="O35">
        <v>1</v>
      </c>
      <c r="P35">
        <v>0</v>
      </c>
      <c r="Q35">
        <v>0</v>
      </c>
      <c r="R35">
        <v>0</v>
      </c>
      <c r="S35">
        <v>0</v>
      </c>
      <c r="T35">
        <v>8</v>
      </c>
      <c r="U35">
        <v>0</v>
      </c>
      <c r="V35">
        <v>16</v>
      </c>
      <c r="Y35" s="8" t="s">
        <v>23</v>
      </c>
      <c r="Z35" s="8">
        <v>1</v>
      </c>
      <c r="AA35" s="8"/>
    </row>
    <row r="36" spans="1:27" x14ac:dyDescent="0.3">
      <c r="A36" t="s">
        <v>34</v>
      </c>
      <c r="B36">
        <v>7</v>
      </c>
      <c r="C36">
        <v>0</v>
      </c>
      <c r="D36">
        <v>1</v>
      </c>
      <c r="E36">
        <v>6</v>
      </c>
      <c r="F36">
        <v>0</v>
      </c>
      <c r="G36">
        <v>0</v>
      </c>
      <c r="H36">
        <v>0</v>
      </c>
      <c r="I36">
        <v>9</v>
      </c>
      <c r="J36">
        <v>14</v>
      </c>
      <c r="K36">
        <v>0</v>
      </c>
      <c r="L36">
        <v>0</v>
      </c>
      <c r="M36">
        <v>9</v>
      </c>
      <c r="N36">
        <v>0</v>
      </c>
      <c r="O36">
        <v>35</v>
      </c>
      <c r="P36">
        <v>5</v>
      </c>
      <c r="Q36">
        <v>7</v>
      </c>
      <c r="R36">
        <v>0</v>
      </c>
      <c r="S36">
        <v>5</v>
      </c>
      <c r="T36">
        <v>102</v>
      </c>
      <c r="U36">
        <v>0</v>
      </c>
      <c r="V36">
        <v>200</v>
      </c>
      <c r="Y36" s="10" t="s">
        <v>16</v>
      </c>
      <c r="Z36" s="10">
        <v>0</v>
      </c>
      <c r="AA36" s="10"/>
    </row>
    <row r="37" spans="1:27" x14ac:dyDescent="0.3">
      <c r="B37">
        <f>SUM(Table2[Trafficking])</f>
        <v>1727</v>
      </c>
      <c r="C37">
        <f>SUM(Table2[Murder with Rape/Gang Rape])</f>
        <v>237</v>
      </c>
      <c r="D37">
        <f>SUM(Table2[Dowry Deaths])</f>
        <v>6450</v>
      </c>
      <c r="E37">
        <f>SUM(Table2[[Abetment to Suicide of Women ]])</f>
        <v>4994</v>
      </c>
      <c r="F37">
        <f>SUM(Table2[Miscarriage])</f>
        <v>236</v>
      </c>
      <c r="G37">
        <f>SUM(Table2[Acid Attack])</f>
        <v>122</v>
      </c>
      <c r="H37">
        <f>SUM(Table2[Attempt to Acid Attack])</f>
        <v>38</v>
      </c>
      <c r="I37">
        <f>SUM(Table2[Cruelty by Husband/relatives])</f>
        <v>140021</v>
      </c>
      <c r="J37">
        <f>SUM(Table2[Kidnapping/Abduction])</f>
        <v>85306</v>
      </c>
      <c r="K37">
        <f>SUM(Table2[[Selling of Minor Girls ]])</f>
        <v>8</v>
      </c>
      <c r="L37">
        <f>SUM(Table2[Buying of Minor Girls])</f>
        <v>3</v>
      </c>
      <c r="M37">
        <f>SUM(Table2[Rape])</f>
        <v>31518</v>
      </c>
      <c r="N37">
        <f>SUM(Table2[Attempt to Commit Rape])</f>
        <v>3288</v>
      </c>
      <c r="O37">
        <f>SUM(Table2[Assault to Outrage her Modesty])</f>
        <v>83343</v>
      </c>
      <c r="P37">
        <f>SUM(Table2[Insult to the Modesty of Women])</f>
        <v>8973</v>
      </c>
      <c r="Q37">
        <f>SUM(Table2[Assault due to Dowry])</f>
        <v>13479</v>
      </c>
      <c r="R37">
        <f>SUM(Table2[Domestic violence])</f>
        <v>468</v>
      </c>
      <c r="S37">
        <f>SUM(Table2[Cyber Crimes committed against women])</f>
        <v>2940</v>
      </c>
      <c r="T37">
        <f>SUM(Table2[Sexual Violence towards girl child])</f>
        <v>62093</v>
      </c>
      <c r="U37">
        <f>SUM(Table2[Indecent Representation of Women])</f>
        <v>28</v>
      </c>
      <c r="V37">
        <f>SUM(Table2[Total Crime against Women (IPC &amp;SLL)])</f>
        <v>445241</v>
      </c>
      <c r="Y37" s="10" t="s">
        <v>18</v>
      </c>
      <c r="Z37" s="10">
        <v>0</v>
      </c>
      <c r="AA37" s="28"/>
    </row>
    <row r="38" spans="1:27" x14ac:dyDescent="0.3">
      <c r="A38">
        <f>ROWS(Table2[State/UT])</f>
        <v>35</v>
      </c>
      <c r="D38">
        <v>6450</v>
      </c>
      <c r="Y38" s="28" t="s">
        <v>33</v>
      </c>
      <c r="Z38" s="28">
        <v>0</v>
      </c>
    </row>
    <row r="39" spans="1:27" x14ac:dyDescent="0.3">
      <c r="Y39" s="14"/>
    </row>
    <row r="40" spans="1:27" x14ac:dyDescent="0.3">
      <c r="V40" s="41">
        <f>SUM(C37,D37,E37)/V37 *100</f>
        <v>2.6235229909195246</v>
      </c>
      <c r="Y40" s="18"/>
    </row>
    <row r="41" spans="1:27" x14ac:dyDescent="0.3">
      <c r="Y41" s="18"/>
    </row>
    <row r="42" spans="1:27" x14ac:dyDescent="0.3">
      <c r="U42" t="s">
        <v>75</v>
      </c>
      <c r="Y42" s="22"/>
    </row>
    <row r="43" spans="1:27" x14ac:dyDescent="0.3">
      <c r="Y43" s="18"/>
    </row>
    <row r="44" spans="1:27" x14ac:dyDescent="0.3">
      <c r="Y44" s="18"/>
    </row>
    <row r="45" spans="1:27" x14ac:dyDescent="0.3">
      <c r="Y45" s="18"/>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C0C35-C34E-467A-83BA-C55AFEE4CC01}">
  <dimension ref="A2:U85"/>
  <sheetViews>
    <sheetView topLeftCell="A6" zoomScale="79" zoomScaleNormal="98" workbookViewId="0">
      <selection activeCell="I29" sqref="I29:I30"/>
    </sheetView>
  </sheetViews>
  <sheetFormatPr defaultRowHeight="14.4" x14ac:dyDescent="0.3"/>
  <cols>
    <col min="1" max="1" width="33.6640625" bestFit="1" customWidth="1"/>
    <col min="2" max="2" width="36.44140625" customWidth="1"/>
    <col min="3" max="3" width="39.77734375" bestFit="1" customWidth="1"/>
    <col min="5" max="5" width="29.21875" bestFit="1" customWidth="1"/>
    <col min="6" max="6" width="39.33203125" bestFit="1" customWidth="1"/>
    <col min="7" max="7" width="19.33203125" bestFit="1" customWidth="1"/>
    <col min="8" max="8" width="23.6640625" bestFit="1" customWidth="1"/>
    <col min="9" max="9" width="37.109375" customWidth="1"/>
    <col min="10" max="10" width="17.21875" bestFit="1" customWidth="1"/>
    <col min="11" max="11" width="27.109375" bestFit="1" customWidth="1"/>
    <col min="12" max="12" width="32.33203125" bestFit="1" customWidth="1"/>
    <col min="13" max="13" width="27.109375" bestFit="1" customWidth="1"/>
    <col min="14" max="14" width="25.5546875" bestFit="1" customWidth="1"/>
    <col min="15" max="15" width="24.109375" bestFit="1" customWidth="1"/>
    <col min="16" max="16" width="35.88671875" bestFit="1" customWidth="1"/>
    <col min="17" max="20" width="17.21875" bestFit="1" customWidth="1"/>
    <col min="21" max="21" width="36.44140625" customWidth="1"/>
    <col min="22" max="50" width="35.77734375" bestFit="1" customWidth="1"/>
    <col min="51" max="51" width="38.44140625" bestFit="1" customWidth="1"/>
    <col min="52" max="52" width="25" bestFit="1" customWidth="1"/>
    <col min="53" max="53" width="39.109375" bestFit="1" customWidth="1"/>
    <col min="54" max="54" width="40.77734375" bestFit="1" customWidth="1"/>
    <col min="55" max="55" width="22.6640625" bestFit="1" customWidth="1"/>
    <col min="56" max="56" width="22.33203125" bestFit="1" customWidth="1"/>
  </cols>
  <sheetData>
    <row r="2" spans="1:21" x14ac:dyDescent="0.3">
      <c r="A2">
        <v>1</v>
      </c>
      <c r="C2">
        <v>3</v>
      </c>
      <c r="E2">
        <v>4</v>
      </c>
      <c r="H2" s="46" t="s">
        <v>72</v>
      </c>
      <c r="I2" s="46"/>
    </row>
    <row r="3" spans="1:21" x14ac:dyDescent="0.3">
      <c r="A3" t="s">
        <v>57</v>
      </c>
      <c r="C3" t="s">
        <v>58</v>
      </c>
      <c r="E3" s="46" t="s">
        <v>63</v>
      </c>
      <c r="F3" s="46"/>
      <c r="H3" s="46"/>
      <c r="I3" s="46"/>
    </row>
    <row r="4" spans="1:21" x14ac:dyDescent="0.3">
      <c r="A4" s="11">
        <v>35</v>
      </c>
      <c r="C4">
        <v>20</v>
      </c>
      <c r="E4" s="26" t="s">
        <v>61</v>
      </c>
      <c r="F4" s="26" t="s">
        <v>62</v>
      </c>
      <c r="H4" s="12"/>
      <c r="I4" s="12"/>
      <c r="K4" s="46" t="s">
        <v>80</v>
      </c>
      <c r="L4" s="46"/>
      <c r="M4" s="46"/>
    </row>
    <row r="5" spans="1:21" x14ac:dyDescent="0.3">
      <c r="E5" s="43" t="s">
        <v>46</v>
      </c>
      <c r="F5" s="5">
        <f>SUM(Table2[Rape])</f>
        <v>31518</v>
      </c>
      <c r="H5" s="30" t="s">
        <v>71</v>
      </c>
      <c r="I5" s="31" t="s">
        <v>70</v>
      </c>
      <c r="K5" s="46"/>
      <c r="L5" s="46"/>
      <c r="M5" s="46"/>
      <c r="O5">
        <v>1</v>
      </c>
    </row>
    <row r="6" spans="1:21" x14ac:dyDescent="0.3">
      <c r="A6">
        <v>2</v>
      </c>
      <c r="E6" s="18" t="s">
        <v>53</v>
      </c>
      <c r="F6" s="6">
        <f>SUM(Table2[Sexual Violence towards girl child])</f>
        <v>62093</v>
      </c>
      <c r="H6" s="32" t="s">
        <v>27</v>
      </c>
      <c r="I6" s="33">
        <v>7955</v>
      </c>
      <c r="K6" s="47">
        <v>2.6200000000000001E-2</v>
      </c>
      <c r="L6" s="46"/>
      <c r="O6" s="42" t="s">
        <v>84</v>
      </c>
      <c r="P6" t="s">
        <v>83</v>
      </c>
    </row>
    <row r="7" spans="1:21" x14ac:dyDescent="0.3">
      <c r="A7" s="46" t="s">
        <v>60</v>
      </c>
      <c r="E7" s="18" t="s">
        <v>48</v>
      </c>
      <c r="F7" s="5">
        <f>SUM(Table2[Assault to Outrage her Modesty])</f>
        <v>83343</v>
      </c>
      <c r="H7" s="34" t="s">
        <v>15</v>
      </c>
      <c r="I7" s="35">
        <v>7467</v>
      </c>
      <c r="K7" s="46"/>
      <c r="L7" s="46"/>
      <c r="O7" s="13" t="s">
        <v>15</v>
      </c>
      <c r="P7" s="11">
        <v>11512</v>
      </c>
    </row>
    <row r="8" spans="1:21" x14ac:dyDescent="0.3">
      <c r="A8" s="46"/>
      <c r="E8" s="18" t="s">
        <v>43</v>
      </c>
      <c r="F8" s="6">
        <f>SUM(Table2[Kidnapping/Abduction])</f>
        <v>85306</v>
      </c>
      <c r="H8" s="32" t="s">
        <v>14</v>
      </c>
      <c r="I8" s="33">
        <v>5935</v>
      </c>
      <c r="K8" s="46"/>
      <c r="L8" s="46"/>
      <c r="O8" s="13" t="s">
        <v>27</v>
      </c>
      <c r="P8" s="11">
        <v>10548</v>
      </c>
    </row>
    <row r="9" spans="1:21" x14ac:dyDescent="0.3">
      <c r="A9" s="46"/>
      <c r="C9" t="s">
        <v>64</v>
      </c>
      <c r="E9" s="18" t="s">
        <v>42</v>
      </c>
      <c r="F9" s="5">
        <f>SUM(Table2[Cruelty by Husband/relatives])</f>
        <v>140021</v>
      </c>
      <c r="H9" s="34" t="s">
        <v>24</v>
      </c>
      <c r="I9" s="35">
        <v>4906</v>
      </c>
      <c r="O9" s="13" t="s">
        <v>22</v>
      </c>
      <c r="P9" s="11">
        <v>8508</v>
      </c>
    </row>
    <row r="10" spans="1:21" x14ac:dyDescent="0.3">
      <c r="A10" s="46"/>
      <c r="B10">
        <v>2</v>
      </c>
      <c r="C10" t="s">
        <v>65</v>
      </c>
      <c r="E10" s="25"/>
      <c r="F10" s="6"/>
      <c r="H10" s="32" t="s">
        <v>22</v>
      </c>
      <c r="I10" s="33">
        <v>3679</v>
      </c>
      <c r="O10" s="13" t="s">
        <v>21</v>
      </c>
      <c r="P10" s="11">
        <v>7327</v>
      </c>
    </row>
    <row r="11" spans="1:21" x14ac:dyDescent="0.3">
      <c r="A11" s="27" t="s">
        <v>0</v>
      </c>
      <c r="B11" s="27" t="s">
        <v>85</v>
      </c>
      <c r="E11" s="24"/>
      <c r="F11" s="5"/>
      <c r="H11" s="13"/>
      <c r="I11" s="11"/>
      <c r="O11" s="13" t="s">
        <v>12</v>
      </c>
      <c r="P11" s="11">
        <v>6201</v>
      </c>
    </row>
    <row r="12" spans="1:21" x14ac:dyDescent="0.3">
      <c r="A12" s="8" t="s">
        <v>27</v>
      </c>
      <c r="B12" s="8">
        <v>65743</v>
      </c>
      <c r="E12" s="23"/>
      <c r="F12" s="6"/>
      <c r="H12" s="13"/>
      <c r="I12" s="11"/>
      <c r="O12" s="13" t="s">
        <v>1</v>
      </c>
      <c r="P12" s="11">
        <v>5884</v>
      </c>
    </row>
    <row r="13" spans="1:21" x14ac:dyDescent="0.3">
      <c r="A13" s="8" t="s">
        <v>15</v>
      </c>
      <c r="B13" s="8">
        <v>45331</v>
      </c>
      <c r="E13" s="25"/>
      <c r="F13" s="5"/>
      <c r="H13" s="46" t="s">
        <v>73</v>
      </c>
      <c r="I13" s="46"/>
      <c r="O13" s="13" t="s">
        <v>14</v>
      </c>
      <c r="P13" s="11">
        <v>5564</v>
      </c>
    </row>
    <row r="14" spans="1:21" x14ac:dyDescent="0.3">
      <c r="A14" s="10" t="s">
        <v>22</v>
      </c>
      <c r="B14" s="10">
        <v>45058</v>
      </c>
      <c r="E14" s="25"/>
      <c r="F14" s="6"/>
      <c r="H14" s="46"/>
      <c r="I14" s="46"/>
      <c r="O14" s="13" t="s">
        <v>13</v>
      </c>
      <c r="P14" s="11">
        <v>4940</v>
      </c>
      <c r="T14" s="27"/>
      <c r="U14" s="27"/>
    </row>
    <row r="15" spans="1:21" x14ac:dyDescent="0.3">
      <c r="A15" s="8" t="s">
        <v>29</v>
      </c>
      <c r="B15" s="8">
        <v>34738</v>
      </c>
      <c r="C15" s="48" t="s">
        <v>66</v>
      </c>
      <c r="D15" s="48"/>
      <c r="H15" s="19" t="s">
        <v>0</v>
      </c>
      <c r="I15" s="36" t="s">
        <v>49</v>
      </c>
      <c r="K15" s="12" t="s">
        <v>84</v>
      </c>
      <c r="L15" s="12" t="s">
        <v>83</v>
      </c>
      <c r="O15" s="13" t="s">
        <v>25</v>
      </c>
      <c r="P15" s="11">
        <v>4652</v>
      </c>
      <c r="T15" s="8"/>
      <c r="U15" s="8"/>
    </row>
    <row r="16" spans="1:21" x14ac:dyDescent="0.3">
      <c r="A16" s="10" t="s">
        <v>14</v>
      </c>
      <c r="B16" s="10">
        <v>32765</v>
      </c>
      <c r="C16" s="48"/>
      <c r="D16" s="48"/>
      <c r="H16" s="7" t="s">
        <v>1</v>
      </c>
      <c r="I16" s="37">
        <v>3145</v>
      </c>
      <c r="K16" s="13" t="s">
        <v>15</v>
      </c>
      <c r="L16" s="11">
        <v>11512</v>
      </c>
      <c r="O16" s="13" t="s">
        <v>8</v>
      </c>
      <c r="P16" s="11">
        <v>2739</v>
      </c>
      <c r="T16" s="8"/>
      <c r="U16" s="8"/>
    </row>
    <row r="17" spans="1:21" x14ac:dyDescent="0.3">
      <c r="A17" s="8" t="s">
        <v>1</v>
      </c>
      <c r="B17" s="8">
        <v>25503</v>
      </c>
      <c r="C17" s="48"/>
      <c r="D17" s="48"/>
      <c r="E17" s="46" t="s">
        <v>74</v>
      </c>
      <c r="F17" s="46"/>
      <c r="H17" s="7" t="s">
        <v>15</v>
      </c>
      <c r="I17" s="37">
        <v>1317</v>
      </c>
      <c r="K17" s="13" t="s">
        <v>27</v>
      </c>
      <c r="L17" s="11">
        <v>10548</v>
      </c>
      <c r="O17" s="13" t="s">
        <v>29</v>
      </c>
      <c r="P17" s="11">
        <v>2477</v>
      </c>
      <c r="T17" s="10"/>
      <c r="U17" s="10"/>
    </row>
    <row r="18" spans="1:21" x14ac:dyDescent="0.3">
      <c r="A18" s="10" t="s">
        <v>21</v>
      </c>
      <c r="B18" s="10">
        <v>23648</v>
      </c>
      <c r="C18" s="29">
        <v>6.3900000000000003E-4</v>
      </c>
      <c r="E18" s="46"/>
      <c r="F18" s="46"/>
      <c r="H18" s="7" t="s">
        <v>25</v>
      </c>
      <c r="I18" s="37">
        <v>930</v>
      </c>
      <c r="K18" s="13" t="s">
        <v>22</v>
      </c>
      <c r="L18" s="11">
        <v>8508</v>
      </c>
      <c r="O18" s="13" t="s">
        <v>32</v>
      </c>
      <c r="P18" s="11">
        <v>2017</v>
      </c>
      <c r="T18" s="8"/>
      <c r="U18" s="8"/>
    </row>
    <row r="19" spans="1:21" x14ac:dyDescent="0.3">
      <c r="A19" s="8" t="s">
        <v>25</v>
      </c>
      <c r="B19" s="8">
        <v>22066</v>
      </c>
      <c r="E19" s="27" t="s">
        <v>0</v>
      </c>
      <c r="F19" s="27" t="s">
        <v>52</v>
      </c>
      <c r="H19" s="9" t="s">
        <v>21</v>
      </c>
      <c r="I19" s="38">
        <v>690</v>
      </c>
      <c r="K19" s="13" t="s">
        <v>21</v>
      </c>
      <c r="L19" s="11">
        <v>7327</v>
      </c>
      <c r="O19" s="13" t="s">
        <v>3</v>
      </c>
      <c r="P19" s="11">
        <v>1984</v>
      </c>
      <c r="T19" s="10"/>
      <c r="U19" s="10"/>
    </row>
    <row r="20" spans="1:21" x14ac:dyDescent="0.3">
      <c r="A20" s="10" t="s">
        <v>4</v>
      </c>
      <c r="B20" s="10">
        <v>20222</v>
      </c>
      <c r="E20" s="10" t="s">
        <v>21</v>
      </c>
      <c r="F20" s="10">
        <v>542</v>
      </c>
      <c r="H20" s="7" t="s">
        <v>13</v>
      </c>
      <c r="I20" s="37">
        <v>572</v>
      </c>
      <c r="K20" s="13" t="s">
        <v>12</v>
      </c>
      <c r="L20" s="11">
        <v>6201</v>
      </c>
      <c r="O20" s="13" t="s">
        <v>10</v>
      </c>
      <c r="P20" s="11">
        <v>1606</v>
      </c>
      <c r="T20" s="8"/>
      <c r="U20" s="8"/>
    </row>
    <row r="21" spans="1:21" x14ac:dyDescent="0.3">
      <c r="A21" s="10" t="s">
        <v>12</v>
      </c>
      <c r="B21" s="10">
        <v>17813</v>
      </c>
      <c r="E21" s="8" t="s">
        <v>27</v>
      </c>
      <c r="F21" s="8">
        <v>457</v>
      </c>
      <c r="H21" s="13"/>
      <c r="I21" s="11"/>
      <c r="O21" s="13" t="s">
        <v>24</v>
      </c>
      <c r="P21" s="11">
        <v>1414</v>
      </c>
      <c r="T21" s="10"/>
      <c r="U21" s="10"/>
    </row>
    <row r="22" spans="1:21" x14ac:dyDescent="0.3">
      <c r="A22" s="10" t="s">
        <v>8</v>
      </c>
      <c r="B22" s="10">
        <v>16743</v>
      </c>
      <c r="E22" s="10" t="s">
        <v>12</v>
      </c>
      <c r="F22" s="10">
        <v>235</v>
      </c>
      <c r="H22" s="13"/>
      <c r="I22" s="11"/>
      <c r="O22" s="13" t="s">
        <v>7</v>
      </c>
      <c r="P22" s="11">
        <v>1322</v>
      </c>
      <c r="T22" s="8"/>
      <c r="U22" s="8"/>
    </row>
    <row r="23" spans="1:21" x14ac:dyDescent="0.3">
      <c r="A23" s="8" t="s">
        <v>13</v>
      </c>
      <c r="B23" s="8">
        <v>15213</v>
      </c>
      <c r="E23" s="8" t="s">
        <v>7</v>
      </c>
      <c r="F23" s="8">
        <v>203</v>
      </c>
      <c r="H23" s="46" t="s">
        <v>77</v>
      </c>
      <c r="I23" s="46"/>
      <c r="O23" s="13" t="s">
        <v>11</v>
      </c>
      <c r="P23" s="11">
        <v>1144</v>
      </c>
      <c r="T23" s="10"/>
      <c r="U23" s="10"/>
    </row>
    <row r="24" spans="1:21" x14ac:dyDescent="0.3">
      <c r="A24" s="8" t="s">
        <v>32</v>
      </c>
      <c r="B24" s="8">
        <v>14247</v>
      </c>
      <c r="C24" s="20"/>
      <c r="D24" s="20"/>
      <c r="E24" s="10" t="s">
        <v>22</v>
      </c>
      <c r="F24" s="10">
        <v>166</v>
      </c>
      <c r="H24" s="46"/>
      <c r="I24" s="46"/>
      <c r="O24" s="13" t="s">
        <v>28</v>
      </c>
      <c r="P24" s="11">
        <v>699</v>
      </c>
      <c r="T24" s="10"/>
      <c r="U24" s="10"/>
    </row>
    <row r="25" spans="1:21" x14ac:dyDescent="0.3">
      <c r="A25" s="8" t="s">
        <v>3</v>
      </c>
      <c r="B25" s="8">
        <v>14148</v>
      </c>
      <c r="C25" s="20"/>
      <c r="D25" s="20"/>
      <c r="E25" s="8" t="s">
        <v>3</v>
      </c>
      <c r="F25" s="8">
        <v>152</v>
      </c>
      <c r="H25" t="s">
        <v>78</v>
      </c>
      <c r="I25" t="s">
        <v>79</v>
      </c>
      <c r="J25" t="s">
        <v>81</v>
      </c>
      <c r="O25" s="13" t="s">
        <v>6</v>
      </c>
      <c r="P25" s="11">
        <v>693</v>
      </c>
      <c r="T25" s="10"/>
      <c r="U25" s="10"/>
    </row>
    <row r="26" spans="1:21" x14ac:dyDescent="0.3">
      <c r="A26" s="10" t="s">
        <v>24</v>
      </c>
      <c r="B26" s="10">
        <v>9207</v>
      </c>
      <c r="C26" s="20"/>
      <c r="D26" s="20"/>
      <c r="E26" s="8" t="s">
        <v>13</v>
      </c>
      <c r="F26" s="8">
        <v>133</v>
      </c>
      <c r="H26" t="s">
        <v>75</v>
      </c>
      <c r="I26">
        <v>383168</v>
      </c>
      <c r="O26" s="13" t="s">
        <v>20</v>
      </c>
      <c r="P26" s="11">
        <v>666</v>
      </c>
      <c r="T26" s="8"/>
      <c r="U26" s="8"/>
    </row>
    <row r="27" spans="1:21" x14ac:dyDescent="0.3">
      <c r="A27" s="8" t="s">
        <v>7</v>
      </c>
      <c r="B27" s="8">
        <v>8693</v>
      </c>
      <c r="E27" s="10" t="s">
        <v>24</v>
      </c>
      <c r="F27" s="10">
        <v>131</v>
      </c>
      <c r="H27" t="s">
        <v>76</v>
      </c>
      <c r="I27" s="11">
        <v>268151</v>
      </c>
      <c r="O27" s="13" t="s">
        <v>9</v>
      </c>
      <c r="P27" s="11">
        <v>492</v>
      </c>
      <c r="T27" s="8"/>
      <c r="U27" s="8"/>
    </row>
    <row r="28" spans="1:21" x14ac:dyDescent="0.3">
      <c r="A28" s="8" t="s">
        <v>6</v>
      </c>
      <c r="B28" s="8">
        <v>7731</v>
      </c>
      <c r="E28" s="8" t="s">
        <v>32</v>
      </c>
      <c r="F28" s="8">
        <v>125</v>
      </c>
      <c r="H28" s="13"/>
      <c r="I28" s="11"/>
      <c r="O28" s="13" t="s">
        <v>4</v>
      </c>
      <c r="P28" s="11">
        <v>402</v>
      </c>
      <c r="T28" s="8"/>
      <c r="U28" s="8"/>
    </row>
    <row r="29" spans="1:21" x14ac:dyDescent="0.3">
      <c r="A29" s="8" t="s">
        <v>11</v>
      </c>
      <c r="B29" s="8">
        <v>7678</v>
      </c>
      <c r="E29" s="8" t="s">
        <v>15</v>
      </c>
      <c r="F29" s="8">
        <v>116</v>
      </c>
      <c r="H29" s="13"/>
      <c r="I29" s="11"/>
      <c r="O29" s="13" t="s">
        <v>26</v>
      </c>
      <c r="P29" s="11">
        <v>87</v>
      </c>
      <c r="T29" s="10"/>
      <c r="U29" s="10"/>
    </row>
    <row r="30" spans="1:21" x14ac:dyDescent="0.3">
      <c r="A30" s="8" t="s">
        <v>20</v>
      </c>
      <c r="B30" s="8">
        <v>5572</v>
      </c>
      <c r="E30" s="10" t="s">
        <v>28</v>
      </c>
      <c r="F30" s="10">
        <v>114</v>
      </c>
      <c r="H30" s="13"/>
      <c r="I30">
        <f>SUM(Table12[count of abuse])</f>
        <v>651319</v>
      </c>
      <c r="O30" s="13" t="s">
        <v>5</v>
      </c>
      <c r="P30" s="11">
        <v>87</v>
      </c>
      <c r="T30" s="8"/>
      <c r="U30" s="8"/>
    </row>
    <row r="31" spans="1:21" x14ac:dyDescent="0.3">
      <c r="A31" s="10" t="s">
        <v>28</v>
      </c>
      <c r="B31" s="10">
        <v>4337</v>
      </c>
      <c r="E31" s="8" t="s">
        <v>1</v>
      </c>
      <c r="F31" s="8">
        <v>108</v>
      </c>
      <c r="H31" s="13"/>
      <c r="I31" s="11"/>
      <c r="O31" s="13" t="s">
        <v>2</v>
      </c>
      <c r="P31" s="11">
        <v>67</v>
      </c>
      <c r="T31" s="8"/>
      <c r="U31" s="8"/>
    </row>
    <row r="32" spans="1:21" x14ac:dyDescent="0.3">
      <c r="A32" s="10" t="s">
        <v>10</v>
      </c>
      <c r="B32" s="10">
        <v>3716</v>
      </c>
      <c r="E32" s="10" t="s">
        <v>14</v>
      </c>
      <c r="F32" s="10">
        <v>107</v>
      </c>
      <c r="H32" s="13"/>
      <c r="I32" s="11"/>
      <c r="O32" s="13" t="s">
        <v>16</v>
      </c>
      <c r="P32" s="11">
        <v>67</v>
      </c>
      <c r="T32" s="8"/>
      <c r="U32" s="8"/>
    </row>
    <row r="33" spans="1:21" x14ac:dyDescent="0.3">
      <c r="A33" s="8" t="s">
        <v>9</v>
      </c>
      <c r="B33" s="8">
        <v>1551</v>
      </c>
      <c r="E33" s="10" t="s">
        <v>8</v>
      </c>
      <c r="F33" s="10">
        <v>90</v>
      </c>
      <c r="H33" s="13"/>
      <c r="I33" s="11"/>
      <c r="O33" s="13" t="s">
        <v>17</v>
      </c>
      <c r="P33" s="11">
        <v>63</v>
      </c>
      <c r="T33" s="8"/>
      <c r="U33" s="8"/>
    </row>
    <row r="34" spans="1:21" x14ac:dyDescent="0.3">
      <c r="A34" s="10" t="s">
        <v>26</v>
      </c>
      <c r="B34" s="10">
        <v>752</v>
      </c>
      <c r="E34" s="8" t="s">
        <v>6</v>
      </c>
      <c r="F34" s="8">
        <v>53</v>
      </c>
      <c r="H34" s="13"/>
      <c r="I34" s="11"/>
      <c r="O34" s="13" t="s">
        <v>31</v>
      </c>
      <c r="P34" s="11">
        <v>42</v>
      </c>
      <c r="T34" s="10"/>
      <c r="U34" s="10"/>
    </row>
    <row r="35" spans="1:21" x14ac:dyDescent="0.3">
      <c r="A35" s="8" t="s">
        <v>17</v>
      </c>
      <c r="B35" s="8">
        <v>690</v>
      </c>
      <c r="E35" s="8" t="s">
        <v>20</v>
      </c>
      <c r="F35" s="8">
        <v>42</v>
      </c>
      <c r="H35" s="13"/>
      <c r="I35" s="11"/>
      <c r="O35" s="13" t="s">
        <v>34</v>
      </c>
      <c r="P35" s="11">
        <v>35</v>
      </c>
      <c r="T35" s="10"/>
      <c r="U35" s="10"/>
    </row>
    <row r="36" spans="1:21" x14ac:dyDescent="0.3">
      <c r="A36" s="10" t="s">
        <v>2</v>
      </c>
      <c r="B36" s="10">
        <v>335</v>
      </c>
      <c r="E36" s="8" t="s">
        <v>25</v>
      </c>
      <c r="F36" s="8">
        <v>40</v>
      </c>
      <c r="H36" s="13"/>
      <c r="I36" s="11"/>
      <c r="O36" s="13" t="s">
        <v>30</v>
      </c>
      <c r="P36" s="11">
        <v>32</v>
      </c>
      <c r="T36" s="8"/>
      <c r="U36" s="8"/>
    </row>
    <row r="37" spans="1:21" x14ac:dyDescent="0.3">
      <c r="A37" s="8" t="s">
        <v>31</v>
      </c>
      <c r="B37" s="8">
        <v>325</v>
      </c>
      <c r="E37" s="10" t="s">
        <v>10</v>
      </c>
      <c r="F37" s="10">
        <v>27</v>
      </c>
      <c r="H37" s="13"/>
      <c r="I37" s="11"/>
      <c r="O37" s="13" t="s">
        <v>18</v>
      </c>
      <c r="P37" s="11">
        <v>28</v>
      </c>
      <c r="T37" s="10"/>
      <c r="U37" s="10"/>
    </row>
    <row r="38" spans="1:21" x14ac:dyDescent="0.3">
      <c r="A38" s="10" t="s">
        <v>5</v>
      </c>
      <c r="B38" s="10">
        <v>273</v>
      </c>
      <c r="E38" s="8" t="s">
        <v>9</v>
      </c>
      <c r="F38" s="8">
        <v>24</v>
      </c>
      <c r="H38" s="13"/>
      <c r="I38" s="11"/>
      <c r="O38" s="13" t="s">
        <v>23</v>
      </c>
      <c r="P38" s="11">
        <v>23</v>
      </c>
      <c r="T38" s="8"/>
      <c r="U38" s="8"/>
    </row>
    <row r="39" spans="1:21" x14ac:dyDescent="0.3">
      <c r="A39" s="10" t="s">
        <v>16</v>
      </c>
      <c r="B39" s="10">
        <v>248</v>
      </c>
      <c r="E39" s="10" t="s">
        <v>4</v>
      </c>
      <c r="F39" s="10">
        <v>17</v>
      </c>
      <c r="H39" s="13"/>
      <c r="I39" s="11"/>
      <c r="O39" s="13" t="s">
        <v>56</v>
      </c>
      <c r="P39" s="11">
        <v>11</v>
      </c>
      <c r="T39" s="10"/>
      <c r="U39" s="10"/>
    </row>
    <row r="40" spans="1:21" x14ac:dyDescent="0.3">
      <c r="A40" s="8" t="s">
        <v>34</v>
      </c>
      <c r="B40" s="8">
        <v>200</v>
      </c>
      <c r="E40" s="8" t="s">
        <v>29</v>
      </c>
      <c r="F40" s="8">
        <v>12</v>
      </c>
      <c r="I40" s="19" t="s">
        <v>0</v>
      </c>
      <c r="J40" s="36" t="s">
        <v>52</v>
      </c>
      <c r="O40" s="13" t="s">
        <v>19</v>
      </c>
      <c r="P40" s="11">
        <v>9</v>
      </c>
      <c r="T40" s="8"/>
      <c r="U40" s="8"/>
    </row>
    <row r="41" spans="1:21" x14ac:dyDescent="0.3">
      <c r="A41" s="8" t="s">
        <v>23</v>
      </c>
      <c r="B41" s="8">
        <v>179</v>
      </c>
      <c r="E41" s="8" t="s">
        <v>11</v>
      </c>
      <c r="F41" s="8">
        <v>11</v>
      </c>
      <c r="I41" s="45" t="s">
        <v>21</v>
      </c>
      <c r="J41" s="39">
        <v>542</v>
      </c>
      <c r="O41" s="13" t="s">
        <v>33</v>
      </c>
      <c r="P41" s="11">
        <v>1</v>
      </c>
      <c r="T41" s="10"/>
      <c r="U41" s="10"/>
    </row>
    <row r="42" spans="1:21" x14ac:dyDescent="0.3">
      <c r="A42" s="10" t="s">
        <v>30</v>
      </c>
      <c r="B42" s="10">
        <v>178</v>
      </c>
      <c r="E42" s="8" t="s">
        <v>17</v>
      </c>
      <c r="F42" s="8">
        <v>9</v>
      </c>
      <c r="I42" s="7" t="s">
        <v>27</v>
      </c>
      <c r="J42" s="37">
        <v>457</v>
      </c>
      <c r="O42" s="13" t="s">
        <v>82</v>
      </c>
      <c r="P42" s="11">
        <v>83343</v>
      </c>
      <c r="T42" s="10"/>
      <c r="U42" s="10"/>
    </row>
    <row r="43" spans="1:21" x14ac:dyDescent="0.3">
      <c r="A43" s="10" t="s">
        <v>18</v>
      </c>
      <c r="B43" s="10">
        <v>147</v>
      </c>
      <c r="E43" s="10" t="s">
        <v>5</v>
      </c>
      <c r="F43" s="10">
        <v>5</v>
      </c>
      <c r="I43" s="45" t="s">
        <v>12</v>
      </c>
      <c r="J43" s="39">
        <v>235</v>
      </c>
      <c r="T43" s="8"/>
      <c r="U43" s="8"/>
    </row>
    <row r="44" spans="1:21" x14ac:dyDescent="0.3">
      <c r="A44" s="10" t="s">
        <v>56</v>
      </c>
      <c r="B44" s="10">
        <v>126</v>
      </c>
      <c r="E44" s="8" t="s">
        <v>34</v>
      </c>
      <c r="F44" s="8">
        <v>5</v>
      </c>
      <c r="I44" s="7" t="s">
        <v>7</v>
      </c>
      <c r="J44" s="37">
        <v>203</v>
      </c>
      <c r="T44" s="8"/>
      <c r="U44" s="8"/>
    </row>
    <row r="45" spans="1:21" x14ac:dyDescent="0.3">
      <c r="A45" s="8" t="s">
        <v>19</v>
      </c>
      <c r="B45" s="8">
        <v>49</v>
      </c>
      <c r="E45" s="10" t="s">
        <v>26</v>
      </c>
      <c r="F45" s="10">
        <v>4</v>
      </c>
      <c r="I45" s="45" t="s">
        <v>22</v>
      </c>
      <c r="J45" s="39">
        <v>166</v>
      </c>
      <c r="T45" s="10"/>
      <c r="U45" s="10"/>
    </row>
    <row r="46" spans="1:21" x14ac:dyDescent="0.3">
      <c r="A46" s="28" t="s">
        <v>33</v>
      </c>
      <c r="B46" s="28">
        <v>16</v>
      </c>
      <c r="E46" s="10" t="s">
        <v>56</v>
      </c>
      <c r="F46" s="10">
        <v>4</v>
      </c>
      <c r="I46" s="7" t="s">
        <v>3</v>
      </c>
      <c r="J46" s="37">
        <v>152</v>
      </c>
      <c r="K46" s="19" t="s">
        <v>0</v>
      </c>
      <c r="L46" s="36" t="s">
        <v>52</v>
      </c>
      <c r="T46" s="10"/>
      <c r="U46" s="10"/>
    </row>
    <row r="47" spans="1:21" x14ac:dyDescent="0.3">
      <c r="E47" s="10" t="s">
        <v>30</v>
      </c>
      <c r="F47" s="10">
        <v>3</v>
      </c>
      <c r="I47" s="7" t="s">
        <v>13</v>
      </c>
      <c r="J47" s="37">
        <v>133</v>
      </c>
      <c r="K47" s="45" t="s">
        <v>21</v>
      </c>
      <c r="L47" s="39">
        <v>542</v>
      </c>
      <c r="T47" s="10"/>
      <c r="U47" s="10"/>
    </row>
    <row r="48" spans="1:21" x14ac:dyDescent="0.3">
      <c r="A48" s="46" t="s">
        <v>68</v>
      </c>
      <c r="B48" s="46"/>
      <c r="E48" s="8" t="s">
        <v>31</v>
      </c>
      <c r="F48" s="8">
        <v>2</v>
      </c>
      <c r="I48" s="9" t="s">
        <v>24</v>
      </c>
      <c r="J48" s="38">
        <v>131</v>
      </c>
      <c r="K48" s="7" t="s">
        <v>27</v>
      </c>
      <c r="L48" s="37">
        <v>457</v>
      </c>
      <c r="T48" s="8"/>
      <c r="U48" s="8"/>
    </row>
    <row r="49" spans="1:21" x14ac:dyDescent="0.3">
      <c r="A49" s="46"/>
      <c r="B49" s="46"/>
      <c r="E49" s="10" t="s">
        <v>2</v>
      </c>
      <c r="F49" s="10">
        <v>1</v>
      </c>
      <c r="I49" s="7" t="s">
        <v>32</v>
      </c>
      <c r="J49" s="37">
        <v>125</v>
      </c>
      <c r="K49" s="45" t="s">
        <v>12</v>
      </c>
      <c r="L49" s="39">
        <v>235</v>
      </c>
      <c r="T49" s="28"/>
      <c r="U49" s="28"/>
    </row>
    <row r="50" spans="1:21" x14ac:dyDescent="0.3">
      <c r="A50" s="18" t="s">
        <v>46</v>
      </c>
      <c r="B50" s="18" t="s">
        <v>54</v>
      </c>
      <c r="C50" t="s">
        <v>69</v>
      </c>
      <c r="E50" s="8" t="s">
        <v>19</v>
      </c>
      <c r="F50" s="8">
        <v>1</v>
      </c>
      <c r="I50" s="7" t="s">
        <v>15</v>
      </c>
      <c r="J50" s="37">
        <v>116</v>
      </c>
      <c r="K50" s="7" t="s">
        <v>7</v>
      </c>
      <c r="L50" s="37">
        <v>203</v>
      </c>
    </row>
    <row r="51" spans="1:21" x14ac:dyDescent="0.3">
      <c r="A51" s="8">
        <v>621</v>
      </c>
      <c r="B51" s="8">
        <v>1</v>
      </c>
      <c r="C51" s="44">
        <f>CORREL(A51:A85,B51:B85)</f>
        <v>0.1293490795128866</v>
      </c>
      <c r="E51" s="8" t="s">
        <v>23</v>
      </c>
      <c r="F51" s="8">
        <v>1</v>
      </c>
      <c r="K51" s="45" t="s">
        <v>22</v>
      </c>
      <c r="L51" s="39">
        <v>166</v>
      </c>
    </row>
    <row r="52" spans="1:21" x14ac:dyDescent="0.3">
      <c r="A52" s="10">
        <v>74</v>
      </c>
      <c r="B52" s="10">
        <v>0</v>
      </c>
      <c r="E52" s="10" t="s">
        <v>16</v>
      </c>
      <c r="F52" s="10">
        <v>0</v>
      </c>
    </row>
    <row r="53" spans="1:21" x14ac:dyDescent="0.3">
      <c r="A53" s="8">
        <v>1113</v>
      </c>
      <c r="B53" s="8">
        <v>0</v>
      </c>
      <c r="E53" s="10" t="s">
        <v>18</v>
      </c>
      <c r="F53" s="10">
        <v>0</v>
      </c>
    </row>
    <row r="54" spans="1:21" x14ac:dyDescent="0.3">
      <c r="A54" s="10">
        <v>881</v>
      </c>
      <c r="B54" s="10">
        <v>10</v>
      </c>
      <c r="E54" s="28" t="s">
        <v>33</v>
      </c>
      <c r="F54" s="28">
        <v>0</v>
      </c>
    </row>
    <row r="55" spans="1:21" x14ac:dyDescent="0.3">
      <c r="A55" s="8">
        <v>1246</v>
      </c>
      <c r="B55" s="8">
        <v>0</v>
      </c>
      <c r="I55" s="19" t="s">
        <v>0</v>
      </c>
      <c r="J55" s="36" t="s">
        <v>52</v>
      </c>
    </row>
    <row r="56" spans="1:21" x14ac:dyDescent="0.3">
      <c r="A56" s="10">
        <v>73</v>
      </c>
      <c r="B56" s="10">
        <v>0</v>
      </c>
      <c r="I56" s="45" t="s">
        <v>21</v>
      </c>
      <c r="J56" s="39">
        <v>542</v>
      </c>
    </row>
    <row r="57" spans="1:21" x14ac:dyDescent="0.3">
      <c r="A57" s="8">
        <v>610</v>
      </c>
      <c r="B57" s="8">
        <v>0</v>
      </c>
      <c r="I57" s="7" t="s">
        <v>27</v>
      </c>
      <c r="J57" s="37">
        <v>457</v>
      </c>
    </row>
    <row r="58" spans="1:21" x14ac:dyDescent="0.3">
      <c r="A58" s="10">
        <v>1790</v>
      </c>
      <c r="B58" s="10">
        <v>0</v>
      </c>
      <c r="I58" s="45" t="s">
        <v>12</v>
      </c>
      <c r="J58" s="39">
        <v>235</v>
      </c>
    </row>
    <row r="59" spans="1:21" x14ac:dyDescent="0.3">
      <c r="A59" s="8">
        <v>360</v>
      </c>
      <c r="B59" s="8">
        <v>0</v>
      </c>
      <c r="I59" s="7" t="s">
        <v>7</v>
      </c>
      <c r="J59" s="37">
        <v>203</v>
      </c>
    </row>
    <row r="60" spans="1:21" x14ac:dyDescent="0.3">
      <c r="A60" s="10">
        <v>287</v>
      </c>
      <c r="B60" s="10">
        <v>0</v>
      </c>
      <c r="I60" s="45" t="s">
        <v>22</v>
      </c>
      <c r="J60" s="39">
        <v>166</v>
      </c>
    </row>
    <row r="61" spans="1:21" x14ac:dyDescent="0.3">
      <c r="A61" s="8">
        <v>1300</v>
      </c>
      <c r="B61" s="8">
        <v>8</v>
      </c>
      <c r="I61" s="7" t="s">
        <v>3</v>
      </c>
      <c r="J61" s="37">
        <v>152</v>
      </c>
    </row>
    <row r="62" spans="1:21" x14ac:dyDescent="0.3">
      <c r="A62" s="10">
        <v>595</v>
      </c>
      <c r="B62" s="10">
        <v>2</v>
      </c>
      <c r="I62" s="7" t="s">
        <v>13</v>
      </c>
      <c r="J62" s="37">
        <v>133</v>
      </c>
    </row>
    <row r="63" spans="1:21" x14ac:dyDescent="0.3">
      <c r="A63" s="8">
        <v>814</v>
      </c>
      <c r="B63" s="8">
        <v>0</v>
      </c>
      <c r="I63" s="9" t="s">
        <v>24</v>
      </c>
      <c r="J63" s="38">
        <v>131</v>
      </c>
    </row>
    <row r="64" spans="1:21" x14ac:dyDescent="0.3">
      <c r="A64" s="10">
        <v>3029</v>
      </c>
      <c r="B64" s="10">
        <v>0</v>
      </c>
      <c r="I64" s="7" t="s">
        <v>32</v>
      </c>
      <c r="J64" s="37">
        <v>125</v>
      </c>
    </row>
    <row r="65" spans="1:10" x14ac:dyDescent="0.3">
      <c r="A65" s="8">
        <v>2904</v>
      </c>
      <c r="B65" s="8">
        <v>0</v>
      </c>
      <c r="I65" s="7" t="s">
        <v>15</v>
      </c>
      <c r="J65" s="37">
        <v>116</v>
      </c>
    </row>
    <row r="66" spans="1:10" x14ac:dyDescent="0.3">
      <c r="A66" s="10">
        <v>42</v>
      </c>
      <c r="B66" s="10">
        <v>0</v>
      </c>
      <c r="I66" s="45" t="s">
        <v>28</v>
      </c>
      <c r="J66" s="39">
        <v>114</v>
      </c>
    </row>
    <row r="67" spans="1:10" x14ac:dyDescent="0.3">
      <c r="A67" s="8">
        <v>75</v>
      </c>
      <c r="B67" s="8">
        <v>0</v>
      </c>
      <c r="I67" s="7" t="s">
        <v>1</v>
      </c>
      <c r="J67" s="37">
        <v>108</v>
      </c>
    </row>
    <row r="68" spans="1:10" x14ac:dyDescent="0.3">
      <c r="A68" s="10">
        <v>14</v>
      </c>
      <c r="B68" s="10">
        <v>0</v>
      </c>
      <c r="I68" s="45" t="s">
        <v>14</v>
      </c>
      <c r="J68" s="39">
        <v>107</v>
      </c>
    </row>
    <row r="69" spans="1:10" x14ac:dyDescent="0.3">
      <c r="A69" s="8">
        <v>7</v>
      </c>
      <c r="B69" s="8">
        <v>0</v>
      </c>
      <c r="I69" s="9" t="s">
        <v>8</v>
      </c>
      <c r="J69" s="38">
        <v>90</v>
      </c>
    </row>
    <row r="70" spans="1:10" x14ac:dyDescent="0.3">
      <c r="A70" s="10">
        <v>1464</v>
      </c>
      <c r="B70" s="10">
        <v>1</v>
      </c>
      <c r="I70" s="7" t="s">
        <v>6</v>
      </c>
      <c r="J70" s="37">
        <v>53</v>
      </c>
    </row>
    <row r="71" spans="1:10" x14ac:dyDescent="0.3">
      <c r="A71" s="8">
        <v>517</v>
      </c>
      <c r="B71" s="8">
        <v>0</v>
      </c>
      <c r="I71" s="7"/>
      <c r="J71" s="37"/>
    </row>
    <row r="72" spans="1:10" x14ac:dyDescent="0.3">
      <c r="A72" s="10">
        <v>5400</v>
      </c>
      <c r="B72" s="10">
        <v>0</v>
      </c>
      <c r="I72" s="7"/>
      <c r="J72" s="37"/>
    </row>
    <row r="73" spans="1:10" x14ac:dyDescent="0.3">
      <c r="A73" s="8">
        <v>13</v>
      </c>
      <c r="B73" s="8">
        <v>0</v>
      </c>
      <c r="I73" s="9"/>
      <c r="J73" s="38"/>
    </row>
    <row r="74" spans="1:10" x14ac:dyDescent="0.3">
      <c r="A74" s="10">
        <v>421</v>
      </c>
      <c r="B74" s="10">
        <v>0</v>
      </c>
      <c r="I74" s="7"/>
      <c r="J74" s="37"/>
    </row>
    <row r="75" spans="1:10" x14ac:dyDescent="0.3">
      <c r="A75" s="8">
        <v>814</v>
      </c>
      <c r="B75" s="8">
        <v>0</v>
      </c>
      <c r="I75" s="9"/>
      <c r="J75" s="38"/>
    </row>
    <row r="76" spans="1:10" x14ac:dyDescent="0.3">
      <c r="A76" s="10">
        <v>62</v>
      </c>
      <c r="B76" s="10">
        <v>0</v>
      </c>
    </row>
    <row r="77" spans="1:10" x14ac:dyDescent="0.3">
      <c r="A77" s="8">
        <v>3690</v>
      </c>
      <c r="B77" s="8">
        <v>3</v>
      </c>
    </row>
    <row r="78" spans="1:10" x14ac:dyDescent="0.3">
      <c r="A78" s="10">
        <v>867</v>
      </c>
      <c r="B78" s="10">
        <v>0</v>
      </c>
    </row>
    <row r="79" spans="1:10" x14ac:dyDescent="0.3">
      <c r="A79" s="8">
        <v>1111</v>
      </c>
      <c r="B79" s="8">
        <v>3</v>
      </c>
    </row>
    <row r="80" spans="1:10" x14ac:dyDescent="0.3">
      <c r="A80" s="10">
        <v>12</v>
      </c>
      <c r="B80" s="10">
        <v>0</v>
      </c>
    </row>
    <row r="81" spans="1:2" x14ac:dyDescent="0.3">
      <c r="A81" s="8">
        <v>78</v>
      </c>
      <c r="B81" s="8">
        <v>0</v>
      </c>
    </row>
    <row r="82" spans="1:2" x14ac:dyDescent="0.3">
      <c r="A82" s="10">
        <v>9</v>
      </c>
      <c r="B82" s="10">
        <v>0</v>
      </c>
    </row>
    <row r="83" spans="1:2" x14ac:dyDescent="0.3">
      <c r="A83" s="8">
        <v>1212</v>
      </c>
      <c r="B83" s="8">
        <v>0</v>
      </c>
    </row>
    <row r="84" spans="1:2" x14ac:dyDescent="0.3">
      <c r="A84" s="10">
        <v>4</v>
      </c>
      <c r="B84" s="10">
        <v>0</v>
      </c>
    </row>
    <row r="85" spans="1:2" x14ac:dyDescent="0.3">
      <c r="A85" s="8">
        <v>9</v>
      </c>
      <c r="B85" s="8">
        <v>0</v>
      </c>
    </row>
  </sheetData>
  <mergeCells count="10">
    <mergeCell ref="K4:M5"/>
    <mergeCell ref="K6:L8"/>
    <mergeCell ref="A7:A10"/>
    <mergeCell ref="E3:F3"/>
    <mergeCell ref="C15:D17"/>
    <mergeCell ref="A48:B49"/>
    <mergeCell ref="H2:I3"/>
    <mergeCell ref="H13:I14"/>
    <mergeCell ref="E17:F18"/>
    <mergeCell ref="H23:I24"/>
  </mergeCells>
  <pageMargins left="0.7" right="0.7" top="0.75" bottom="0.75" header="0.3" footer="0.3"/>
  <pageSetup orientation="portrait" r:id="rId3"/>
  <tableParts count="4">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3B2D5-F544-4FF7-92C9-D1E16FC00EAD}">
  <dimension ref="A1"/>
  <sheetViews>
    <sheetView showGridLines="0" zoomScale="40" zoomScaleNormal="100" workbookViewId="0">
      <selection activeCell="AE28" sqref="AE28"/>
    </sheetView>
  </sheetViews>
  <sheetFormatPr defaultRowHeight="14.4" x14ac:dyDescent="0.3"/>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283FD-1815-4552-BA48-3CCAF307940C}">
  <dimension ref="A1"/>
  <sheetViews>
    <sheetView showGridLines="0" zoomScale="44" workbookViewId="0">
      <selection activeCell="AE36" sqref="AE36"/>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dataset copy</vt:lpstr>
      <vt:lpstr>pivot table</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EDDY</dc:creator>
  <cp:lastModifiedBy>Edifonini Akpanudo</cp:lastModifiedBy>
  <cp:lastPrinted>2024-11-24T08:25:23Z</cp:lastPrinted>
  <dcterms:created xsi:type="dcterms:W3CDTF">2024-01-12T18:35:46Z</dcterms:created>
  <dcterms:modified xsi:type="dcterms:W3CDTF">2024-11-25T01:33:36Z</dcterms:modified>
</cp:coreProperties>
</file>