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QUIPO\Desktop\COMIN\LOGS\"/>
    </mc:Choice>
  </mc:AlternateContent>
  <xr:revisionPtr revIDLastSave="0" documentId="13_ncr:1_{F601AE5D-7E62-4898-B399-0171B35DB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OO-COMIN" sheetId="1" r:id="rId1"/>
    <sheet name="COMIN-BOROO" sheetId="2" r:id="rId2"/>
    <sheet name="RESUMEN" sheetId="5" state="hidden" r:id="rId3"/>
  </sheets>
  <externalReferences>
    <externalReference r:id="rId4"/>
  </externalReferences>
  <definedNames>
    <definedName name="_xlnm._FilterDatabase" localSheetId="0" hidden="1">'BOROO-COMIN'!$B$6:$P$436</definedName>
    <definedName name="_xlnm._FilterDatabase" localSheetId="1" hidden="1">'COMIN-BOROO'!$B$6:$Q$184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5" i="1"/>
  <c r="B16" i="1"/>
  <c r="B13" i="1"/>
  <c r="B7" i="1"/>
  <c r="B8" i="1"/>
  <c r="B9" i="1"/>
  <c r="B10" i="1"/>
  <c r="B11" i="1"/>
  <c r="B12" i="1"/>
  <c r="F16" i="2" l="1" a="1"/>
  <c r="F16" i="2" s="1"/>
  <c r="F17" i="2" a="1"/>
  <c r="F17" i="2" s="1"/>
  <c r="F18" i="2" a="1"/>
  <c r="F18" i="2" s="1"/>
  <c r="F19" i="2" a="1"/>
  <c r="F19" i="2"/>
  <c r="F20" i="2" a="1"/>
  <c r="F20" i="2" s="1"/>
  <c r="F21" i="2" a="1"/>
  <c r="F21" i="2" s="1"/>
  <c r="F22" i="2" a="1"/>
  <c r="F22" i="2" s="1"/>
  <c r="F23" i="2" a="1"/>
  <c r="F23" i="2"/>
  <c r="F24" i="2" a="1"/>
  <c r="F24" i="2" s="1"/>
  <c r="F25" i="2" a="1"/>
  <c r="F25" i="2" s="1"/>
  <c r="F26" i="2" a="1"/>
  <c r="F26" i="2" s="1"/>
  <c r="F27" i="2" a="1"/>
  <c r="F27" i="2"/>
  <c r="F28" i="2" a="1"/>
  <c r="F28" i="2" s="1"/>
  <c r="F29" i="2" a="1"/>
  <c r="F29" i="2" s="1"/>
  <c r="F30" i="2" a="1"/>
  <c r="F30" i="2" s="1"/>
  <c r="F31" i="2" a="1"/>
  <c r="F31" i="2"/>
  <c r="F32" i="2" a="1"/>
  <c r="F32" i="2" s="1"/>
  <c r="F33" i="2" a="1"/>
  <c r="F33" i="2" s="1"/>
  <c r="F34" i="2" a="1"/>
  <c r="F34" i="2" s="1"/>
  <c r="F35" i="2" a="1"/>
  <c r="F35" i="2"/>
  <c r="F36" i="2" a="1"/>
  <c r="F36" i="2" s="1"/>
  <c r="F37" i="2" a="1"/>
  <c r="F37" i="2" s="1"/>
  <c r="F38" i="2" a="1"/>
  <c r="F38" i="2" s="1"/>
  <c r="F39" i="2" a="1"/>
  <c r="F39" i="2"/>
  <c r="F40" i="2" a="1"/>
  <c r="F40" i="2" s="1"/>
  <c r="F41" i="2" a="1"/>
  <c r="F41" i="2" s="1"/>
  <c r="F42" i="2" a="1"/>
  <c r="F42" i="2" s="1"/>
  <c r="F43" i="2" a="1"/>
  <c r="F43" i="2" s="1"/>
  <c r="F15" i="2" a="1"/>
  <c r="F15" i="2" s="1"/>
  <c r="F8" i="2" a="1"/>
  <c r="F8" i="2" s="1"/>
  <c r="F9" i="2" a="1"/>
  <c r="F9" i="2" s="1"/>
  <c r="F10" i="2" a="1"/>
  <c r="F10" i="2" s="1"/>
  <c r="F7" i="2" a="1"/>
  <c r="F7" i="2" s="1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B54" i="2" a="1"/>
  <c r="B54" i="2" s="1"/>
  <c r="B55" i="2" a="1"/>
  <c r="B55" i="2" s="1"/>
  <c r="B56" i="2" a="1"/>
  <c r="B56" i="2" s="1"/>
  <c r="B57" i="2" a="1"/>
  <c r="B57" i="2"/>
  <c r="B58" i="2" a="1"/>
  <c r="B58" i="2" s="1"/>
  <c r="B59" i="2" a="1"/>
  <c r="B59" i="2" s="1"/>
  <c r="B60" i="2" a="1"/>
  <c r="B60" i="2" s="1"/>
  <c r="B61" i="2" a="1"/>
  <c r="B61" i="2"/>
  <c r="B62" i="2" a="1"/>
  <c r="B62" i="2" s="1"/>
  <c r="B63" i="2" a="1"/>
  <c r="B63" i="2" s="1"/>
  <c r="B64" i="2" a="1"/>
  <c r="B64" i="2" s="1"/>
  <c r="B65" i="2" a="1"/>
  <c r="B65" i="2"/>
  <c r="B66" i="2" a="1"/>
  <c r="B66" i="2" s="1"/>
  <c r="B67" i="2" a="1"/>
  <c r="B67" i="2" s="1"/>
  <c r="B68" i="2" a="1"/>
  <c r="B68" i="2" s="1"/>
  <c r="B69" i="2" a="1"/>
  <c r="B69" i="2"/>
  <c r="B70" i="2" a="1"/>
  <c r="B70" i="2" s="1"/>
  <c r="B71" i="2" a="1"/>
  <c r="B71" i="2" s="1"/>
  <c r="B72" i="2" a="1"/>
  <c r="B72" i="2" s="1"/>
  <c r="B73" i="2" a="1"/>
  <c r="B73" i="2"/>
  <c r="B74" i="2" a="1"/>
  <c r="B74" i="2" s="1"/>
  <c r="B75" i="2" a="1"/>
  <c r="B75" i="2" s="1"/>
  <c r="B76" i="2" a="1"/>
  <c r="B76" i="2" s="1"/>
  <c r="B77" i="2" a="1"/>
  <c r="B77" i="2"/>
  <c r="B78" i="2" a="1"/>
  <c r="B78" i="2" s="1"/>
  <c r="B79" i="2" a="1"/>
  <c r="B79" i="2" s="1"/>
  <c r="B80" i="2" a="1"/>
  <c r="B80" i="2" s="1"/>
  <c r="B81" i="2" a="1"/>
  <c r="B81" i="2"/>
  <c r="B82" i="2" a="1"/>
  <c r="B82" i="2" s="1"/>
  <c r="B83" i="2" a="1"/>
  <c r="B83" i="2" s="1"/>
  <c r="B84" i="2" a="1"/>
  <c r="B84" i="2" s="1"/>
  <c r="B85" i="2" a="1"/>
  <c r="B85" i="2"/>
  <c r="B86" i="2" a="1"/>
  <c r="B86" i="2" s="1"/>
  <c r="B87" i="2" a="1"/>
  <c r="B87" i="2" s="1"/>
  <c r="B88" i="2" a="1"/>
  <c r="B88" i="2" s="1"/>
  <c r="B89" i="2" a="1"/>
  <c r="B89" i="2"/>
  <c r="B90" i="2" a="1"/>
  <c r="B90" i="2" s="1"/>
  <c r="B91" i="2" a="1"/>
  <c r="B91" i="2" s="1"/>
  <c r="B92" i="2" a="1"/>
  <c r="B92" i="2" s="1"/>
  <c r="B93" i="2" a="1"/>
  <c r="B93" i="2"/>
  <c r="B94" i="2" a="1"/>
  <c r="B94" i="2" s="1"/>
  <c r="B95" i="2" a="1"/>
  <c r="B95" i="2" s="1"/>
  <c r="B96" i="2" a="1"/>
  <c r="B96" i="2" s="1"/>
  <c r="B97" i="2" a="1"/>
  <c r="B97" i="2"/>
  <c r="B98" i="2" a="1"/>
  <c r="B98" i="2" s="1"/>
  <c r="B99" i="2" a="1"/>
  <c r="B99" i="2" s="1"/>
  <c r="B100" i="2" a="1"/>
  <c r="B100" i="2" s="1"/>
  <c r="B101" i="2" a="1"/>
  <c r="B101" i="2"/>
  <c r="B102" i="2" a="1"/>
  <c r="B102" i="2" s="1"/>
  <c r="B103" i="2" a="1"/>
  <c r="B103" i="2" s="1"/>
  <c r="B104" i="2" a="1"/>
  <c r="B104" i="2" s="1"/>
  <c r="B105" i="2" a="1"/>
  <c r="B105" i="2"/>
  <c r="B106" i="2" a="1"/>
  <c r="B106" i="2" s="1"/>
  <c r="B107" i="2" a="1"/>
  <c r="B107" i="2" s="1"/>
  <c r="B108" i="2" a="1"/>
  <c r="B108" i="2" s="1"/>
  <c r="B109" i="2" a="1"/>
  <c r="B109" i="2"/>
  <c r="B110" i="2" a="1"/>
  <c r="B110" i="2" s="1"/>
  <c r="B111" i="2" a="1"/>
  <c r="B111" i="2" s="1"/>
  <c r="B112" i="2" a="1"/>
  <c r="B112" i="2" s="1"/>
  <c r="B113" i="2" a="1"/>
  <c r="B113" i="2"/>
  <c r="B114" i="2" a="1"/>
  <c r="B114" i="2" s="1"/>
  <c r="B115" i="2" a="1"/>
  <c r="B115" i="2" s="1"/>
  <c r="B116" i="2" a="1"/>
  <c r="B116" i="2" s="1"/>
  <c r="B117" i="2" a="1"/>
  <c r="B117" i="2"/>
  <c r="B118" i="2" a="1"/>
  <c r="B118" i="2" s="1"/>
  <c r="B119" i="2" a="1"/>
  <c r="B119" i="2" s="1"/>
  <c r="B120" i="2" a="1"/>
  <c r="B120" i="2" s="1"/>
  <c r="B121" i="2" a="1"/>
  <c r="B121" i="2"/>
  <c r="B122" i="2" a="1"/>
  <c r="B122" i="2" s="1"/>
  <c r="B123" i="2" a="1"/>
  <c r="B123" i="2" s="1"/>
  <c r="B124" i="2" a="1"/>
  <c r="B124" i="2" s="1"/>
  <c r="B125" i="2" a="1"/>
  <c r="B125" i="2"/>
  <c r="B126" i="2" a="1"/>
  <c r="B126" i="2" s="1"/>
  <c r="B127" i="2" a="1"/>
  <c r="B127" i="2" s="1"/>
  <c r="B128" i="2" a="1"/>
  <c r="B128" i="2" s="1"/>
  <c r="B129" i="2" a="1"/>
  <c r="B129" i="2"/>
  <c r="B130" i="2" a="1"/>
  <c r="B130" i="2" s="1"/>
  <c r="B131" i="2" a="1"/>
  <c r="B131" i="2" s="1"/>
  <c r="B132" i="2" a="1"/>
  <c r="B132" i="2" s="1"/>
  <c r="B133" i="2" a="1"/>
  <c r="B133" i="2"/>
  <c r="B134" i="2" a="1"/>
  <c r="B134" i="2" s="1"/>
  <c r="B135" i="2" a="1"/>
  <c r="B135" i="2" s="1"/>
  <c r="B136" i="2" a="1"/>
  <c r="B136" i="2" s="1"/>
  <c r="B137" i="2" a="1"/>
  <c r="B137" i="2"/>
  <c r="B138" i="2" a="1"/>
  <c r="B138" i="2" s="1"/>
  <c r="B139" i="2" a="1"/>
  <c r="B139" i="2" s="1"/>
  <c r="B140" i="2" a="1"/>
  <c r="B140" i="2" s="1"/>
  <c r="B141" i="2" a="1"/>
  <c r="B141" i="2"/>
  <c r="B142" i="2" a="1"/>
  <c r="B142" i="2" s="1"/>
  <c r="B143" i="2" a="1"/>
  <c r="B143" i="2" s="1"/>
  <c r="B144" i="2" a="1"/>
  <c r="B144" i="2" s="1"/>
  <c r="B145" i="2" a="1"/>
  <c r="B145" i="2"/>
  <c r="B146" i="2" a="1"/>
  <c r="B146" i="2" s="1"/>
  <c r="B147" i="2" a="1"/>
  <c r="B147" i="2" s="1"/>
  <c r="B148" i="2" a="1"/>
  <c r="B148" i="2" s="1"/>
  <c r="B149" i="2" a="1"/>
  <c r="B149" i="2"/>
  <c r="B150" i="2" a="1"/>
  <c r="B150" i="2" s="1"/>
  <c r="B151" i="2" a="1"/>
  <c r="B151" i="2" s="1"/>
  <c r="B152" i="2" a="1"/>
  <c r="B152" i="2" s="1"/>
  <c r="B153" i="2" a="1"/>
  <c r="B153" i="2"/>
  <c r="B154" i="2" a="1"/>
  <c r="B154" i="2" s="1"/>
  <c r="B155" i="2" a="1"/>
  <c r="B155" i="2" s="1"/>
  <c r="B156" i="2" a="1"/>
  <c r="B156" i="2" s="1"/>
  <c r="B157" i="2" a="1"/>
  <c r="B157" i="2"/>
  <c r="B158" i="2" a="1"/>
  <c r="B158" i="2" s="1"/>
  <c r="B159" i="2" a="1"/>
  <c r="B159" i="2" s="1"/>
  <c r="B160" i="2" a="1"/>
  <c r="B160" i="2" s="1"/>
  <c r="B161" i="2" a="1"/>
  <c r="B161" i="2"/>
  <c r="B162" i="2" a="1"/>
  <c r="B162" i="2" s="1"/>
  <c r="B163" i="2" a="1"/>
  <c r="B163" i="2" s="1"/>
  <c r="B164" i="2" a="1"/>
  <c r="B164" i="2" s="1"/>
  <c r="B165" i="2" a="1"/>
  <c r="B165" i="2"/>
  <c r="B166" i="2" a="1"/>
  <c r="B166" i="2" s="1"/>
  <c r="B167" i="2" a="1"/>
  <c r="B167" i="2" s="1"/>
  <c r="B168" i="2" a="1"/>
  <c r="B168" i="2" s="1"/>
  <c r="B169" i="2" a="1"/>
  <c r="B169" i="2"/>
  <c r="B170" i="2" a="1"/>
  <c r="B170" i="2" s="1"/>
  <c r="B171" i="2" a="1"/>
  <c r="B171" i="2" s="1"/>
  <c r="B172" i="2" a="1"/>
  <c r="B172" i="2" s="1"/>
  <c r="B173" i="2" a="1"/>
  <c r="B173" i="2"/>
  <c r="B174" i="2" a="1"/>
  <c r="B174" i="2" s="1"/>
  <c r="B175" i="2" a="1"/>
  <c r="B175" i="2" s="1"/>
  <c r="B176" i="2" a="1"/>
  <c r="B176" i="2" s="1"/>
  <c r="B177" i="2" a="1"/>
  <c r="B177" i="2"/>
  <c r="B178" i="2" a="1"/>
  <c r="B178" i="2" s="1"/>
  <c r="B179" i="2" a="1"/>
  <c r="B179" i="2" s="1"/>
  <c r="B180" i="2" a="1"/>
  <c r="B180" i="2" s="1"/>
  <c r="B181" i="2" a="1"/>
  <c r="B181" i="2"/>
  <c r="B182" i="2" a="1"/>
  <c r="B182" i="2" s="1"/>
  <c r="B183" i="2" a="1"/>
  <c r="B183" i="2" s="1"/>
  <c r="B184" i="2" a="1"/>
  <c r="B184" i="2" s="1"/>
  <c r="B185" i="2" a="1"/>
  <c r="B185" i="2"/>
  <c r="B186" i="2" a="1"/>
  <c r="B186" i="2" s="1"/>
  <c r="B187" i="2" a="1"/>
  <c r="B187" i="2" s="1"/>
  <c r="B188" i="2" a="1"/>
  <c r="B188" i="2" s="1"/>
  <c r="B189" i="2" a="1"/>
  <c r="B189" i="2"/>
  <c r="B190" i="2" a="1"/>
  <c r="B190" i="2" s="1"/>
  <c r="B44" i="2" a="1"/>
  <c r="B44" i="2" s="1"/>
  <c r="B45" i="2" a="1"/>
  <c r="B45" i="2" s="1"/>
  <c r="B46" i="2" a="1"/>
  <c r="B46" i="2" s="1"/>
  <c r="B47" i="2" a="1"/>
  <c r="B47" i="2"/>
  <c r="B48" i="2" a="1"/>
  <c r="B48" i="2" s="1"/>
  <c r="B49" i="2" a="1"/>
  <c r="B49" i="2" s="1"/>
  <c r="B50" i="2" a="1"/>
  <c r="B50" i="2" s="1"/>
  <c r="B51" i="2" a="1"/>
  <c r="B51" i="2"/>
  <c r="B52" i="2" a="1"/>
  <c r="B52" i="2" s="1"/>
  <c r="B53" i="2" a="1"/>
  <c r="B53" i="2" s="1"/>
  <c r="B43" i="2" a="1"/>
  <c r="B43" i="2" s="1"/>
  <c r="C43" i="2" s="1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8" i="2"/>
  <c r="C9" i="2"/>
  <c r="C10" i="2"/>
  <c r="C11" i="2"/>
  <c r="C12" i="2"/>
  <c r="C13" i="2"/>
  <c r="C14" i="2"/>
  <c r="C15" i="2"/>
  <c r="C16" i="2"/>
  <c r="C7" i="2"/>
  <c r="B23" i="2" a="1"/>
  <c r="B23" i="2" s="1"/>
  <c r="B7" i="2" a="1"/>
  <c r="B7" i="2" s="1"/>
  <c r="B8" i="2" a="1"/>
  <c r="B8" i="2" s="1"/>
  <c r="B9" i="2" a="1"/>
  <c r="B9" i="2" s="1"/>
  <c r="B10" i="2" a="1"/>
  <c r="B10" i="2"/>
  <c r="B11" i="2" a="1"/>
  <c r="B11" i="2" s="1"/>
  <c r="B12" i="2" a="1"/>
  <c r="B12" i="2" s="1"/>
  <c r="B13" i="2" a="1"/>
  <c r="B13" i="2" s="1"/>
  <c r="B14" i="2" a="1"/>
  <c r="B14" i="2"/>
  <c r="B15" i="2" a="1"/>
  <c r="B15" i="2" s="1"/>
  <c r="B16" i="2" a="1"/>
  <c r="B16" i="2" s="1"/>
  <c r="B17" i="2" a="1"/>
  <c r="B17" i="2" s="1"/>
  <c r="B18" i="2" a="1"/>
  <c r="B18" i="2"/>
  <c r="B19" i="2" a="1"/>
  <c r="B19" i="2" s="1"/>
  <c r="B20" i="2" a="1"/>
  <c r="B20" i="2" s="1"/>
  <c r="B21" i="2" a="1"/>
  <c r="B21" i="2" s="1"/>
  <c r="B22" i="2" a="1"/>
  <c r="B22" i="2"/>
  <c r="B24" i="2" a="1"/>
  <c r="B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9" i="2" a="1"/>
  <c r="B39" i="2" s="1"/>
  <c r="B40" i="2" a="1"/>
  <c r="B40" i="2" s="1"/>
  <c r="B41" i="2" a="1"/>
  <c r="B41" i="2" s="1"/>
  <c r="B42" i="2" a="1"/>
  <c r="B42" i="2" s="1"/>
  <c r="C42" i="2" s="1"/>
  <c r="B38" i="2" a="1"/>
  <c r="B38" i="2" s="1"/>
  <c r="C7" i="1" l="1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H44" i="5"/>
  <c r="AH43" i="5"/>
  <c r="AH42" i="5"/>
  <c r="AH41" i="5"/>
  <c r="AH40" i="5"/>
  <c r="AH39" i="5"/>
  <c r="AH38" i="5"/>
  <c r="AH37" i="5"/>
  <c r="AH36" i="5"/>
  <c r="AB36" i="5"/>
  <c r="P40" i="5" s="1"/>
  <c r="AH35" i="5"/>
  <c r="AH34" i="5"/>
  <c r="AE34" i="5"/>
  <c r="AD34" i="5"/>
  <c r="P34" i="5"/>
  <c r="AH33" i="5"/>
  <c r="AE33" i="5"/>
  <c r="AD33" i="5"/>
  <c r="AH32" i="5"/>
  <c r="AE32" i="5"/>
  <c r="AD32" i="5"/>
  <c r="AH31" i="5"/>
  <c r="AE31" i="5"/>
  <c r="AD31" i="5"/>
  <c r="AB31" i="5"/>
  <c r="P35" i="5" s="1"/>
  <c r="AH30" i="5"/>
  <c r="AE30" i="5"/>
  <c r="AD30" i="5"/>
  <c r="AH29" i="5"/>
  <c r="AE29" i="5"/>
  <c r="AD29" i="5"/>
  <c r="AH28" i="5"/>
  <c r="AE28" i="5"/>
  <c r="AD28" i="5"/>
  <c r="AJ21" i="5"/>
  <c r="AI21" i="5"/>
  <c r="AH21" i="5"/>
  <c r="AJ17" i="5"/>
  <c r="AI17" i="5"/>
  <c r="AH17" i="5"/>
  <c r="AD17" i="5"/>
  <c r="O17" i="5" s="1"/>
  <c r="AJ16" i="5"/>
  <c r="AI16" i="5"/>
  <c r="AH16" i="5"/>
  <c r="AJ15" i="5"/>
  <c r="AI15" i="5"/>
  <c r="AH15" i="5"/>
  <c r="AJ14" i="5"/>
  <c r="AI14" i="5"/>
  <c r="AH14" i="5"/>
  <c r="O3" i="5"/>
  <c r="AH22" i="5" l="1"/>
  <c r="AA33" i="5"/>
  <c r="O37" i="5" s="1"/>
  <c r="AA21" i="5"/>
  <c r="F21" i="5" s="1"/>
  <c r="AA17" i="5"/>
  <c r="F17" i="5" s="1"/>
  <c r="AA36" i="5"/>
  <c r="O40" i="5" s="1"/>
  <c r="AA34" i="5"/>
  <c r="O38" i="5" s="1"/>
  <c r="AA32" i="5"/>
  <c r="O36" i="5" s="1"/>
  <c r="AJ22" i="5"/>
  <c r="AA35" i="5"/>
  <c r="O39" i="5" s="1"/>
  <c r="AA31" i="5"/>
  <c r="O35" i="5" s="1"/>
  <c r="AA30" i="5"/>
  <c r="O34" i="5" s="1"/>
  <c r="AI22" i="5"/>
  <c r="AA19" i="5"/>
  <c r="F19" i="5" s="1"/>
  <c r="AA15" i="5"/>
  <c r="F15" i="5" s="1"/>
  <c r="AB32" i="5"/>
  <c r="P36" i="5" s="1"/>
  <c r="AB35" i="5"/>
  <c r="P39" i="5" s="1"/>
  <c r="AB33" i="5"/>
  <c r="P37" i="5" s="1"/>
  <c r="AI19" i="5"/>
  <c r="AH19" i="5"/>
  <c r="AJ19" i="5"/>
  <c r="AA28" i="5"/>
  <c r="D10" i="5" s="1"/>
  <c r="AH18" i="5"/>
  <c r="AJ18" i="5"/>
  <c r="AI18" i="5"/>
  <c r="AJ20" i="5"/>
  <c r="AI20" i="5"/>
  <c r="AH20" i="5"/>
  <c r="AB34" i="5"/>
  <c r="P38" i="5" s="1"/>
  <c r="AD19" i="5" l="1"/>
  <c r="O19" i="5" s="1"/>
  <c r="AD21" i="5"/>
  <c r="O21" i="5" s="1"/>
  <c r="AA29" i="5"/>
  <c r="M10" i="5" s="1"/>
  <c r="F23" i="5"/>
  <c r="AD15" i="5" l="1"/>
  <c r="O15" i="5" s="1"/>
  <c r="O2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25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ID#AAAAijIpQik
user3    (2022-11-02 03:28:45)
COMIN NO HE EMITIO LA REVIISÓN 0 POR ACONEX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<sst xmlns="http://schemas.openxmlformats.org/spreadsheetml/2006/main" count="405" uniqueCount="180">
  <si>
    <t>CÓDIGO 
DOCUMENTO</t>
  </si>
  <si>
    <t>DESCRIPCIÓN</t>
  </si>
  <si>
    <t>REV.</t>
  </si>
  <si>
    <t>TIPO 
DOCUMENTO</t>
  </si>
  <si>
    <t>ADMINISTRACION</t>
  </si>
  <si>
    <t>PROCEDIMIENTO</t>
  </si>
  <si>
    <t>B</t>
  </si>
  <si>
    <t>CONSTRUCCION</t>
  </si>
  <si>
    <t>CONTROL DE PROYECTOS</t>
  </si>
  <si>
    <t>MINUTA</t>
  </si>
  <si>
    <t>C</t>
  </si>
  <si>
    <t>MATRIZ</t>
  </si>
  <si>
    <t>PETS</t>
  </si>
  <si>
    <t>CALIDAD</t>
  </si>
  <si>
    <t>REPORTE DIARIO</t>
  </si>
  <si>
    <t>SSOMA</t>
  </si>
  <si>
    <t>CARTA</t>
  </si>
  <si>
    <t>PLAN</t>
  </si>
  <si>
    <t>INFORME</t>
  </si>
  <si>
    <t>CERRADO</t>
  </si>
  <si>
    <t>NCR</t>
  </si>
  <si>
    <t>REPORTE SEMANAL</t>
  </si>
  <si>
    <t>CRONOGRAMA</t>
  </si>
  <si>
    <t>ORGANIGRAMA</t>
  </si>
  <si>
    <t>TRANSMITTAL 
(COMIN)</t>
  </si>
  <si>
    <t>FECHA EMISIÓN 
(COMIN)</t>
  </si>
  <si>
    <t>EMITIDO:</t>
  </si>
  <si>
    <t>DUEÑO 
DOC.</t>
  </si>
  <si>
    <t>SI</t>
  </si>
  <si>
    <t>MINSUR</t>
  </si>
  <si>
    <t>STATUS DE COMUNICACIONES - PROYECTO B2</t>
  </si>
  <si>
    <t>ACTUALIZADO AL:</t>
  </si>
  <si>
    <t>CONTROL DE DOCUMENTOS</t>
  </si>
  <si>
    <t>PROMEDIO GENERAL - COMPARATIVO</t>
  </si>
  <si>
    <t>WOOD</t>
  </si>
  <si>
    <t>COSAPI</t>
  </si>
  <si>
    <t>DOCUMENTOS RECIBIDOS</t>
  </si>
  <si>
    <t>DOCUMENTOS EMITIDOS</t>
  </si>
  <si>
    <t>PENDIENTES RESPUESTA WOOD</t>
  </si>
  <si>
    <t>PENDIENTES RESPUESTA COSAPI</t>
  </si>
  <si>
    <t>PENDIENTES AMEC</t>
  </si>
  <si>
    <t>PENDIENTES COSAPI</t>
  </si>
  <si>
    <t>INGENIERIA</t>
  </si>
  <si>
    <t>HSE</t>
  </si>
  <si>
    <t>RESPONDIDOS</t>
  </si>
  <si>
    <t>CONTESTADOS</t>
  </si>
  <si>
    <t>RESPONDIDOS AMEC</t>
  </si>
  <si>
    <t>CONTESTADOS COSAPI</t>
  </si>
  <si>
    <t>GERENCIA</t>
  </si>
  <si>
    <t>INFORMATIVOS</t>
  </si>
  <si>
    <t>NO REQUIERE RESPUESTA (*)</t>
  </si>
  <si>
    <t>NO REQUIERE RESPUESTA</t>
  </si>
  <si>
    <t>ANULADOS</t>
  </si>
  <si>
    <t>CONTRATOS</t>
  </si>
  <si>
    <t>TOTAL 
RECIBIDOS</t>
  </si>
  <si>
    <t>TOTAL 
EMITIDOS</t>
  </si>
  <si>
    <t>(*) Contempla documentos técnicos y administrativos en sus distintas revisiones (A, B, C,… 0,1,2,…)</t>
  </si>
  <si>
    <t>PROMEDIO RESPUESTA POR AREAS - WOOD</t>
  </si>
  <si>
    <t>RPTA AMEC GLOBAL</t>
  </si>
  <si>
    <t>RPTA COSAPI GLOBAL</t>
  </si>
  <si>
    <t>CERTIFICADO</t>
  </si>
  <si>
    <t>DOCUMENTOS PENDIENTES</t>
  </si>
  <si>
    <t>PROMEDIO RESPUESTA</t>
  </si>
  <si>
    <t>-</t>
  </si>
  <si>
    <t>CV</t>
  </si>
  <si>
    <t>DIAGRAMA UNIFILAR</t>
  </si>
  <si>
    <t>EXPEDIENTE</t>
  </si>
  <si>
    <t>HISTOGRAMA</t>
  </si>
  <si>
    <t>INFORME MENSUAL SSOMA</t>
  </si>
  <si>
    <t>IPERC</t>
  </si>
  <si>
    <t>LISTADOS</t>
  </si>
  <si>
    <t>MOF</t>
  </si>
  <si>
    <r>
      <rPr>
        <u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Se está considerando por área como máximo ocho (08) documentos pendientes y un tiempo de respuesta máximo de cinco (05) días.</t>
    </r>
  </si>
  <si>
    <t>PLANO</t>
  </si>
  <si>
    <t>PLANO GENERAL</t>
  </si>
  <si>
    <t>PPI</t>
  </si>
  <si>
    <t>REGISTRO</t>
  </si>
  <si>
    <t>REPORTE HSE</t>
  </si>
  <si>
    <t>REPORTE MENSUAL</t>
  </si>
  <si>
    <t>REPORTE NOTIFICACION</t>
  </si>
  <si>
    <t>RFI</t>
  </si>
  <si>
    <t>SKETCH</t>
  </si>
  <si>
    <t>STANDARD</t>
  </si>
  <si>
    <t>MTX</t>
  </si>
  <si>
    <t>PLN</t>
  </si>
  <si>
    <t>FECHA RESPUESTA (BOROO)</t>
  </si>
  <si>
    <t>REQ.
RPTA 
(BOROO)</t>
  </si>
  <si>
    <t>TRANSMITTAL RESPUESTA 
(BOROO)</t>
  </si>
  <si>
    <t>DIAS RESPUESTA (BOROO)</t>
  </si>
  <si>
    <t>REESPUESTA DEL DOCUMENTO</t>
  </si>
  <si>
    <t>DESCRIPCION</t>
  </si>
  <si>
    <t>NO</t>
  </si>
  <si>
    <t xml:space="preserve">DÍAS 
RETRASO 
</t>
  </si>
  <si>
    <t>CC</t>
  </si>
  <si>
    <t>TRANSMITTAL 
(BOROO)</t>
  </si>
  <si>
    <t>FECHA EMISIÓN 
(BOROO)</t>
  </si>
  <si>
    <t>REQ.
RPTA 
(COMIN)</t>
  </si>
  <si>
    <t>TRANSMITTAL RESPUESTA 
(COMIN)</t>
  </si>
  <si>
    <t>FECHA RESPUESTA (COMIN)</t>
  </si>
  <si>
    <t>DIAS RESPUESTA (COMIN)</t>
  </si>
  <si>
    <t>MAP</t>
  </si>
  <si>
    <t>COMIN02-LGNT-HSE-3131-GL-PLN-00001</t>
  </si>
  <si>
    <t>COMIN02-LGNT-HSE-3131-GL-MAP-00001</t>
  </si>
  <si>
    <t>COMIN02-LGNT-HSE-3131-GL-MTX-00002</t>
  </si>
  <si>
    <t>PLAN DE MANEJO AMBIENTAL RECUBRIMIENTO STOCK PILE</t>
  </si>
  <si>
    <t>MP - MAPEO DE PROCESOS RECUBRIMIENTO STOCK PILE</t>
  </si>
  <si>
    <t xml:space="preserve">FORMATO - MAAEIC COMIN RECUBRIMIENTO STOCK PILE </t>
  </si>
  <si>
    <t>COMIN02-LGNT-DC-TR-00001</t>
  </si>
  <si>
    <t>DESCRIPCION RESPUESTA</t>
  </si>
  <si>
    <t>COMIN02-LGNT-DC-TR-00002</t>
  </si>
  <si>
    <t>EAAS - EVALUACIÓN DE ASPECTOS AMBIENTALES SIGNIFICATIVOS</t>
  </si>
  <si>
    <t>COMIN02-LGNT-HSE-3131-GL-MTX-00001</t>
  </si>
  <si>
    <t>MBM-LGNT-DC-TR-00079</t>
  </si>
  <si>
    <t>REVISION C</t>
  </si>
  <si>
    <t>COMIN02-LGNT-HSE-3131-GL-MTX-00003</t>
  </si>
  <si>
    <t>COMIN02-LGNT-HSE-3131-GL-MTX-00004</t>
  </si>
  <si>
    <t>COMIN02-LGNT-HSE-3131-GL-MTX-00005</t>
  </si>
  <si>
    <t>COMIN02-LGNT-HSE-3131-GL-MTX-00006</t>
  </si>
  <si>
    <t>COMIN02-LGNT-HSE-3131-GL-MTX-00007</t>
  </si>
  <si>
    <t>COMIN02-LGNT-HSE-3131-GL-MTX-00008</t>
  </si>
  <si>
    <t>COMIN02-LGNT-HSE-3131-GL-MTX-00009</t>
  </si>
  <si>
    <t>COMIN02-LGNT-HSE-3131-GL-MTX-00010</t>
  </si>
  <si>
    <t>COMIN02-LGNT-HSE-3131-GL-MTX-00011</t>
  </si>
  <si>
    <t>COMIN02-LGNT-HSE-3131-GL-MTX-00012</t>
  </si>
  <si>
    <t>COMIN02-LGNT-HSE-3131-GL-MTX-00013</t>
  </si>
  <si>
    <t>COMIN02-LGNT-HSE-3131-GL-MTX-00014</t>
  </si>
  <si>
    <t>COMIN02-LGNT-HSE-3131-GL-MTX-00015</t>
  </si>
  <si>
    <t>COMIN02-LGNT-HSE-3131-GL-MTX-00016</t>
  </si>
  <si>
    <t>COMIN02-LGNT-HSE-3131-GL-MTX-00017</t>
  </si>
  <si>
    <t>COMIN02-LGNT-HSE-3131-GL-MTX-00018</t>
  </si>
  <si>
    <t>COMIN02-LGNT-HSE-3131-GL-MTX-00019</t>
  </si>
  <si>
    <t>COMIN02-LGNT-HSE-3131-GL-MTX-00020</t>
  </si>
  <si>
    <t>COMIN02-LGNT-HSE-3131-GL-MTX-00021</t>
  </si>
  <si>
    <t>COMIN02-LGNT-HSE-3131-GL-MTX-00022</t>
  </si>
  <si>
    <t>COMIN02-LGNT-HSE-3131-GL-MTX-00023</t>
  </si>
  <si>
    <t>COMIN02-LGNT-HSE-3131-GL-MTX-00024</t>
  </si>
  <si>
    <t>COMIN02-LGNT-HSE-3131-GL-MTX-00025</t>
  </si>
  <si>
    <t>COMIN02-LGNT-HSE-3131-GL-MTX-00026</t>
  </si>
  <si>
    <t>COMIN02-LGNT-HSE-3131-GL-MTX-00027</t>
  </si>
  <si>
    <t>COMIN02-LGNT-HSE-3131-GL-MTX-00028</t>
  </si>
  <si>
    <t>COMIN02-LGNT-HSE-3131-GL-MTX-00029</t>
  </si>
  <si>
    <t xml:space="preserve">IPERC MOV. Y DESMOLIZACION DE EQUIPOS Y MATERIALES </t>
  </si>
  <si>
    <t xml:space="preserve">IPERC TRANSPORTE DE PERSONAL </t>
  </si>
  <si>
    <t xml:space="preserve">IPERC LEVANTAMIENTO Y CONTROL TOPOGRAFICO </t>
  </si>
  <si>
    <t xml:space="preserve">IPERC ANÁLISIS GRANULOMETRICO POR TAMIZADO </t>
  </si>
  <si>
    <t xml:space="preserve">IPERC LIMITES DE ATTEBERG </t>
  </si>
  <si>
    <t xml:space="preserve">IPERC PROCTOR ESTÁNDAR </t>
  </si>
  <si>
    <t xml:space="preserve">IPERC CONTENIDO DE HUMEDAD </t>
  </si>
  <si>
    <t xml:space="preserve">IPERC DENSIDAD DE CAMPO METODO NUCLEAR </t>
  </si>
  <si>
    <t xml:space="preserve">IPERC MUESTRAS DE MATERIALES </t>
  </si>
  <si>
    <t xml:space="preserve">IPERC GRAVEDAD ESPECIFICA Y ADSORCION </t>
  </si>
  <si>
    <t xml:space="preserve">IPERC OPERACIÓN CON TRACTOR ORUGAS </t>
  </si>
  <si>
    <t xml:space="preserve">IPERC OPERACIÓN CON EXCAVADORA </t>
  </si>
  <si>
    <t xml:space="preserve">IPERC OPERACIÓN CON MOTONIVELADORA </t>
  </si>
  <si>
    <t xml:space="preserve">IPERC OPERACIÓN CON RODILLO VIBRATORIO </t>
  </si>
  <si>
    <t xml:space="preserve">IPERC ACARREO Y DESCARGA DE MATERIAL CON VOLQUETE </t>
  </si>
  <si>
    <t xml:space="preserve">IPERC VIGÍA DE TRÁNSITO </t>
  </si>
  <si>
    <t xml:space="preserve">IPERC CUADRADOR </t>
  </si>
  <si>
    <t xml:space="preserve">IPERC RIEGO DE VÍAS </t>
  </si>
  <si>
    <t xml:space="preserve">IPERC SEÑALIZACIÓN DE ÁREAS DE TRABAJO </t>
  </si>
  <si>
    <t>IPERC PLANTILLERO</t>
  </si>
  <si>
    <t xml:space="preserve">IPERC TRASLADO E INSTALACIÓN DE LUMINARIAS </t>
  </si>
  <si>
    <t xml:space="preserve">IPERC CAMBIO NEUMÁTICO </t>
  </si>
  <si>
    <t xml:space="preserve">IPERC MONTAJE Y DESMONTAJE DE CUCHARON O MARTILLO HIDRAULICO </t>
  </si>
  <si>
    <t xml:space="preserve">IPERC CAMBIO DE ACEITE Y FILTROS </t>
  </si>
  <si>
    <t xml:space="preserve">IPERC ENGRASE DE EQUIPOS </t>
  </si>
  <si>
    <t xml:space="preserve">IPERC CAMBIO DE ELEMENTOS DE UÑAS DE EXCAVADORA </t>
  </si>
  <si>
    <t xml:space="preserve">IPERC PRUEBAS MECÁNICO ELÉCTRICAS </t>
  </si>
  <si>
    <t>COMIN02-LGNT-DC-TR-00003</t>
  </si>
  <si>
    <t>S/N</t>
  </si>
  <si>
    <t>RICHARD CONTRERAS - SUPERVISOR DE SSOMA </t>
  </si>
  <si>
    <t>SEGUNDO HUARIPATA - SUPERVISOR DE SSOMA </t>
  </si>
  <si>
    <t>COMIN02-LGNT-DC-TR-00004</t>
  </si>
  <si>
    <t>MBM-LGNT-DC-TR-00084</t>
  </si>
  <si>
    <t>MBM-LGNT-DC-TR-00083</t>
  </si>
  <si>
    <t>APROBADO</t>
  </si>
  <si>
    <t>MBM-LGNT-DC-TR-00088</t>
  </si>
  <si>
    <t>ABROBADO CON COMENTARIOS</t>
  </si>
  <si>
    <t>REVISION B</t>
  </si>
  <si>
    <t>ENVIAR RESPUESTA A BOROO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</si>
</sst>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\ &quot;Días&quot;"/>
    <numFmt numFmtId="165" formatCode="d/m/yyyy"/>
    <numFmt numFmtId="166" formatCode="0.0"/>
    <numFmt numFmtId="167" formatCode="0.0\ &quot;Días&quot;"/>
    <numFmt numFmtId="168" formatCode="[$-C0A]d\-mmm\-yy;@"/>
    <numFmt numFmtId="169" formatCode="0\ &quot;Días&quot;"/>
  </numFmts>
  <fonts count="38" x14ac:knownFonts="1">
    <font>
      <sz val="11"/>
      <color theme="1"/>
      <name val="Calibri"/>
      <scheme val="minor"/>
    </font>
    <font>
      <sz val="8"/>
      <color theme="1"/>
      <name val="Calibri"/>
      <family val="2"/>
    </font>
    <font>
      <sz val="8"/>
      <color rgb="FFFF0000"/>
      <name val="Calibri"/>
      <family val="2"/>
    </font>
    <font>
      <sz val="8"/>
      <color rgb="FF333333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20"/>
      <color theme="0"/>
      <name val="Arial"/>
      <family val="2"/>
    </font>
    <font>
      <sz val="26"/>
      <color theme="1"/>
      <name val="Arial"/>
      <family val="2"/>
    </font>
    <font>
      <sz val="28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0070C0"/>
      <name val="Arial"/>
      <family val="2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16"/>
      <color rgb="FFFF0000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Arial"/>
      <family val="2"/>
    </font>
    <font>
      <sz val="9"/>
      <color theme="0"/>
      <name val="Arial"/>
      <family val="2"/>
    </font>
    <font>
      <sz val="9"/>
      <color theme="1"/>
      <name val="Arial"/>
      <family val="2"/>
    </font>
    <font>
      <u/>
      <sz val="8"/>
      <color theme="1"/>
      <name val="Arial"/>
      <family val="2"/>
    </font>
    <font>
      <sz val="8"/>
      <color rgb="FF000000"/>
      <name val="Calibri"/>
      <family val="2"/>
      <scheme val="maj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9"/>
      <name val="Calibri"/>
      <family val="2"/>
      <scheme val="major"/>
    </font>
    <font>
      <b/>
      <sz val="11"/>
      <name val="Calibri"/>
      <family val="2"/>
      <scheme val="major"/>
    </font>
    <font>
      <sz val="11"/>
      <color rgb="FF000000"/>
      <name val="Calibri"/>
      <family val="2"/>
      <scheme val="minor"/>
    </font>
    <font>
      <u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D965"/>
      </patternFill>
    </fill>
    <fill>
      <patternFill patternType="solid">
        <fgColor theme="8"/>
        <bgColor rgb="FFAEABAB"/>
      </patternFill>
    </fill>
    <fill>
      <patternFill patternType="solid">
        <fgColor theme="8"/>
        <bgColor rgb="FFB4C6E7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rgb="FFAEABAB"/>
      </patternFill>
    </fill>
    <fill>
      <patternFill patternType="solid">
        <fgColor theme="4" tint="0.59999389629810485"/>
        <bgColor rgb="FFB4C6E7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7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11" xfId="0" applyFont="1" applyBorder="1"/>
    <xf numFmtId="0" fontId="4" fillId="0" borderId="15" xfId="0" applyFont="1" applyBorder="1"/>
    <xf numFmtId="166" fontId="10" fillId="0" borderId="0" xfId="0" applyNumberFormat="1" applyFont="1" applyAlignment="1">
      <alignment vertical="center" wrapText="1"/>
    </xf>
    <xf numFmtId="166" fontId="11" fillId="0" borderId="0" xfId="0" applyNumberFormat="1" applyFont="1" applyAlignment="1">
      <alignment vertical="center" wrapText="1"/>
    </xf>
    <xf numFmtId="0" fontId="15" fillId="0" borderId="0" xfId="0" applyFont="1"/>
    <xf numFmtId="0" fontId="4" fillId="0" borderId="9" xfId="0" applyFont="1" applyBorder="1"/>
    <xf numFmtId="0" fontId="4" fillId="0" borderId="10" xfId="0" applyFont="1" applyBorder="1"/>
    <xf numFmtId="0" fontId="4" fillId="0" borderId="6" xfId="0" applyFont="1" applyBorder="1"/>
    <xf numFmtId="17" fontId="4" fillId="0" borderId="0" xfId="0" applyNumberFormat="1" applyFont="1"/>
    <xf numFmtId="166" fontId="4" fillId="0" borderId="0" xfId="0" applyNumberFormat="1" applyFont="1"/>
    <xf numFmtId="2" fontId="4" fillId="0" borderId="0" xfId="0" applyNumberFormat="1" applyFont="1"/>
    <xf numFmtId="0" fontId="8" fillId="0" borderId="1" xfId="0" applyFont="1" applyBorder="1" applyAlignment="1">
      <alignment horizontal="center" vertical="center" wrapText="1"/>
    </xf>
    <xf numFmtId="167" fontId="8" fillId="0" borderId="1" xfId="0" applyNumberFormat="1" applyFont="1" applyBorder="1" applyAlignment="1">
      <alignment horizontal="center" vertical="center" wrapText="1"/>
    </xf>
    <xf numFmtId="15" fontId="1" fillId="4" borderId="21" xfId="0" applyNumberFormat="1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164" fontId="1" fillId="4" borderId="21" xfId="0" applyNumberFormat="1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horizontal="left" vertical="center" wrapText="1"/>
    </xf>
    <xf numFmtId="0" fontId="25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4" borderId="21" xfId="0" applyFont="1" applyFill="1" applyBorder="1" applyAlignment="1">
      <alignment horizontal="left" vertical="center" wrapText="1"/>
    </xf>
    <xf numFmtId="0" fontId="1" fillId="0" borderId="21" xfId="0" applyFont="1" applyBorder="1"/>
    <xf numFmtId="0" fontId="1" fillId="5" borderId="2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left" vertical="center" wrapText="1"/>
    </xf>
    <xf numFmtId="0" fontId="3" fillId="4" borderId="21" xfId="0" applyFont="1" applyFill="1" applyBorder="1"/>
    <xf numFmtId="164" fontId="1" fillId="5" borderId="21" xfId="0" applyNumberFormat="1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168" fontId="0" fillId="0" borderId="21" xfId="0" applyNumberFormat="1" applyBorder="1"/>
    <xf numFmtId="0" fontId="28" fillId="0" borderId="21" xfId="0" applyFont="1" applyBorder="1" applyAlignment="1">
      <alignment horizontal="center" vertical="center" wrapText="1"/>
    </xf>
    <xf numFmtId="0" fontId="25" fillId="4" borderId="21" xfId="0" applyFont="1" applyFill="1" applyBorder="1" applyAlignment="1">
      <alignment horizontal="center" vertical="center" wrapText="1"/>
    </xf>
    <xf numFmtId="169" fontId="1" fillId="0" borderId="0" xfId="0" applyNumberFormat="1" applyFont="1"/>
    <xf numFmtId="169" fontId="1" fillId="4" borderId="21" xfId="0" applyNumberFormat="1" applyFont="1" applyFill="1" applyBorder="1" applyAlignment="1">
      <alignment horizontal="center" vertical="center" wrapText="1"/>
    </xf>
    <xf numFmtId="169" fontId="1" fillId="5" borderId="21" xfId="0" applyNumberFormat="1" applyFont="1" applyFill="1" applyBorder="1" applyAlignment="1">
      <alignment horizontal="center" vertical="center" wrapText="1"/>
    </xf>
    <xf numFmtId="169" fontId="0" fillId="0" borderId="0" xfId="0" applyNumberFormat="1"/>
    <xf numFmtId="0" fontId="29" fillId="0" borderId="0" xfId="0" applyFont="1"/>
    <xf numFmtId="0" fontId="29" fillId="0" borderId="0" xfId="0" applyFont="1" applyAlignment="1">
      <alignment horizontal="left"/>
    </xf>
    <xf numFmtId="0" fontId="29" fillId="0" borderId="14" xfId="0" applyFont="1" applyBorder="1"/>
    <xf numFmtId="0" fontId="29" fillId="0" borderId="14" xfId="0" applyFont="1" applyBorder="1" applyAlignment="1">
      <alignment horizontal="left" vertical="center"/>
    </xf>
    <xf numFmtId="0" fontId="30" fillId="0" borderId="21" xfId="0" applyFont="1" applyBorder="1" applyAlignment="1">
      <alignment horizontal="center" vertical="center" wrapText="1"/>
    </xf>
    <xf numFmtId="164" fontId="30" fillId="0" borderId="21" xfId="0" applyNumberFormat="1" applyFont="1" applyBorder="1" applyAlignment="1">
      <alignment horizontal="center" vertical="center" wrapText="1"/>
    </xf>
    <xf numFmtId="2" fontId="31" fillId="10" borderId="21" xfId="0" applyNumberFormat="1" applyFont="1" applyFill="1" applyBorder="1" applyAlignment="1">
      <alignment horizontal="center" vertical="center"/>
    </xf>
    <xf numFmtId="0" fontId="31" fillId="0" borderId="21" xfId="0" applyFont="1" applyBorder="1" applyAlignment="1">
      <alignment vertical="center"/>
    </xf>
    <xf numFmtId="0" fontId="30" fillId="0" borderId="21" xfId="0" quotePrefix="1" applyFont="1" applyBorder="1" applyAlignment="1">
      <alignment horizontal="left" vertical="center" wrapText="1"/>
    </xf>
    <xf numFmtId="15" fontId="30" fillId="0" borderId="21" xfId="0" applyNumberFormat="1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/>
    </xf>
    <xf numFmtId="169" fontId="29" fillId="0" borderId="14" xfId="0" applyNumberFormat="1" applyFont="1" applyBorder="1"/>
    <xf numFmtId="169" fontId="30" fillId="0" borderId="21" xfId="0" applyNumberFormat="1" applyFont="1" applyBorder="1" applyAlignment="1">
      <alignment horizontal="center" vertical="center" wrapText="1"/>
    </xf>
    <xf numFmtId="0" fontId="32" fillId="0" borderId="21" xfId="0" applyFont="1" applyBorder="1" applyAlignment="1">
      <alignment horizontal="left" vertical="center" wrapText="1"/>
    </xf>
    <xf numFmtId="0" fontId="31" fillId="0" borderId="21" xfId="0" applyFont="1" applyBorder="1" applyAlignment="1">
      <alignment vertical="center" wrapText="1"/>
    </xf>
    <xf numFmtId="0" fontId="33" fillId="11" borderId="21" xfId="0" applyFont="1" applyFill="1" applyBorder="1" applyAlignment="1">
      <alignment horizontal="left" vertical="center"/>
    </xf>
    <xf numFmtId="169" fontId="33" fillId="12" borderId="21" xfId="0" applyNumberFormat="1" applyFont="1" applyFill="1" applyBorder="1" applyAlignment="1">
      <alignment horizontal="left" vertical="center"/>
    </xf>
    <xf numFmtId="0" fontId="33" fillId="12" borderId="21" xfId="0" applyFont="1" applyFill="1" applyBorder="1" applyAlignment="1">
      <alignment horizontal="left" vertical="center"/>
    </xf>
    <xf numFmtId="0" fontId="30" fillId="0" borderId="25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30" fillId="0" borderId="24" xfId="0" quotePrefix="1" applyFont="1" applyBorder="1" applyAlignment="1">
      <alignment horizontal="left" vertical="center" wrapText="1"/>
    </xf>
    <xf numFmtId="0" fontId="30" fillId="0" borderId="22" xfId="0" applyFont="1" applyBorder="1" applyAlignment="1">
      <alignment horizontal="center" vertical="center" wrapText="1"/>
    </xf>
    <xf numFmtId="164" fontId="30" fillId="0" borderId="23" xfId="0" applyNumberFormat="1" applyFont="1" applyBorder="1" applyAlignment="1">
      <alignment horizontal="center" vertical="center" wrapText="1"/>
    </xf>
    <xf numFmtId="0" fontId="32" fillId="0" borderId="27" xfId="0" applyFont="1" applyBorder="1" applyAlignment="1">
      <alignment horizontal="center" vertical="center" wrapText="1"/>
    </xf>
    <xf numFmtId="0" fontId="32" fillId="0" borderId="27" xfId="0" applyFont="1" applyBorder="1" applyAlignment="1">
      <alignment horizontal="left" vertical="center" wrapText="1"/>
    </xf>
    <xf numFmtId="0" fontId="30" fillId="0" borderId="28" xfId="0" quotePrefix="1" applyFont="1" applyBorder="1" applyAlignment="1">
      <alignment horizontal="left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15" fontId="30" fillId="0" borderId="27" xfId="0" applyNumberFormat="1" applyFont="1" applyBorder="1" applyAlignment="1">
      <alignment horizontal="center" vertical="center" wrapText="1"/>
    </xf>
    <xf numFmtId="164" fontId="30" fillId="0" borderId="27" xfId="0" applyNumberFormat="1" applyFont="1" applyBorder="1" applyAlignment="1">
      <alignment horizontal="center" vertical="center" wrapText="1"/>
    </xf>
    <xf numFmtId="164" fontId="30" fillId="0" borderId="29" xfId="0" applyNumberFormat="1" applyFont="1" applyBorder="1" applyAlignment="1">
      <alignment horizontal="center" vertical="center" wrapText="1"/>
    </xf>
    <xf numFmtId="0" fontId="32" fillId="4" borderId="21" xfId="0" applyFont="1" applyFill="1" applyBorder="1" applyAlignment="1">
      <alignment horizontal="center" vertical="center" wrapText="1"/>
    </xf>
    <xf numFmtId="0" fontId="32" fillId="4" borderId="21" xfId="0" applyFont="1" applyFill="1" applyBorder="1" applyAlignment="1">
      <alignment horizontal="left" vertical="center" wrapText="1"/>
    </xf>
    <xf numFmtId="0" fontId="30" fillId="4" borderId="21" xfId="0" quotePrefix="1" applyFont="1" applyFill="1" applyBorder="1" applyAlignment="1">
      <alignment horizontal="left" vertical="center" wrapText="1"/>
    </xf>
    <xf numFmtId="0" fontId="30" fillId="4" borderId="21" xfId="0" applyFont="1" applyFill="1" applyBorder="1" applyAlignment="1">
      <alignment horizontal="center" vertical="center" wrapText="1"/>
    </xf>
    <xf numFmtId="15" fontId="30" fillId="4" borderId="21" xfId="0" applyNumberFormat="1" applyFont="1" applyFill="1" applyBorder="1" applyAlignment="1">
      <alignment horizontal="center" vertical="center" wrapText="1"/>
    </xf>
    <xf numFmtId="164" fontId="30" fillId="4" borderId="21" xfId="0" applyNumberFormat="1" applyFont="1" applyFill="1" applyBorder="1" applyAlignment="1">
      <alignment horizontal="center" vertical="center" wrapText="1"/>
    </xf>
    <xf numFmtId="0" fontId="34" fillId="4" borderId="21" xfId="0" applyFont="1" applyFill="1" applyBorder="1" applyAlignment="1">
      <alignment horizontal="left" vertical="center" wrapText="1"/>
    </xf>
    <xf numFmtId="0" fontId="34" fillId="4" borderId="21" xfId="0" applyFont="1" applyFill="1" applyBorder="1" applyAlignment="1">
      <alignment horizontal="left" vertical="center"/>
    </xf>
    <xf numFmtId="0" fontId="30" fillId="4" borderId="21" xfId="0" applyFont="1" applyFill="1" applyBorder="1" applyAlignment="1">
      <alignment horizontal="left" vertical="center" wrapText="1"/>
    </xf>
    <xf numFmtId="0" fontId="32" fillId="4" borderId="21" xfId="0" applyFont="1" applyFill="1" applyBorder="1" applyAlignment="1">
      <alignment horizontal="center" vertical="center"/>
    </xf>
    <xf numFmtId="0" fontId="32" fillId="4" borderId="21" xfId="0" applyFont="1" applyFill="1" applyBorder="1"/>
    <xf numFmtId="0" fontId="32" fillId="4" borderId="21" xfId="0" applyFont="1" applyFill="1" applyBorder="1" applyAlignment="1">
      <alignment horizontal="left"/>
    </xf>
    <xf numFmtId="0" fontId="32" fillId="4" borderId="21" xfId="0" applyFont="1" applyFill="1" applyBorder="1" applyAlignment="1">
      <alignment horizontal="center"/>
    </xf>
    <xf numFmtId="0" fontId="30" fillId="4" borderId="21" xfId="0" applyFont="1" applyFill="1" applyBorder="1" applyAlignment="1">
      <alignment horizontal="left" vertical="center"/>
    </xf>
    <xf numFmtId="0" fontId="30" fillId="4" borderId="21" xfId="0" applyFont="1" applyFill="1" applyBorder="1"/>
    <xf numFmtId="0" fontId="31" fillId="0" borderId="25" xfId="0" applyFont="1" applyBorder="1" applyAlignment="1">
      <alignment horizontal="center" vertical="center"/>
    </xf>
    <xf numFmtId="0" fontId="31" fillId="9" borderId="21" xfId="0" applyFont="1" applyFill="1" applyBorder="1" applyAlignment="1">
      <alignment horizontal="left"/>
    </xf>
    <xf numFmtId="168" fontId="30" fillId="0" borderId="21" xfId="0" applyNumberFormat="1" applyFont="1" applyBorder="1"/>
    <xf numFmtId="0" fontId="30" fillId="0" borderId="0" xfId="0" applyFont="1" applyAlignment="1">
      <alignment horizontal="left"/>
    </xf>
    <xf numFmtId="0" fontId="35" fillId="7" borderId="21" xfId="0" applyFont="1" applyFill="1" applyBorder="1" applyAlignment="1">
      <alignment horizontal="left" vertical="center"/>
    </xf>
    <xf numFmtId="169" fontId="35" fillId="8" borderId="21" xfId="0" applyNumberFormat="1" applyFont="1" applyFill="1" applyBorder="1" applyAlignment="1">
      <alignment horizontal="left" vertical="center"/>
    </xf>
    <xf numFmtId="0" fontId="35" fillId="7" borderId="21" xfId="0" applyFont="1" applyFill="1" applyBorder="1" applyAlignment="1">
      <alignment horizontal="left" vertical="center" wrapText="1"/>
    </xf>
    <xf numFmtId="0" fontId="35" fillId="8" borderId="21" xfId="0" applyFont="1" applyFill="1" applyBorder="1" applyAlignment="1">
      <alignment horizontal="left" vertical="center" wrapText="1"/>
    </xf>
    <xf numFmtId="0" fontId="35" fillId="8" borderId="21" xfId="0" applyFont="1" applyFill="1" applyBorder="1" applyAlignment="1">
      <alignment horizontal="left" vertical="center"/>
    </xf>
    <xf numFmtId="0" fontId="30" fillId="0" borderId="0" xfId="0" applyFont="1"/>
    <xf numFmtId="169" fontId="30" fillId="4" borderId="21" xfId="0" applyNumberFormat="1" applyFont="1" applyFill="1" applyBorder="1" applyAlignment="1">
      <alignment horizontal="center" vertical="center" wrapText="1"/>
    </xf>
    <xf numFmtId="0" fontId="30" fillId="0" borderId="21" xfId="0" applyFont="1" applyBorder="1"/>
    <xf numFmtId="0" fontId="31" fillId="0" borderId="21" xfId="0" applyFont="1" applyBorder="1" applyAlignment="1">
      <alignment horizontal="center" vertical="center" wrapText="1"/>
    </xf>
    <xf numFmtId="0" fontId="29" fillId="0" borderId="14" xfId="0" quotePrefix="1" applyFont="1" applyBorder="1" applyAlignment="1">
      <alignment horizontal="center" vertical="center" wrapText="1"/>
    </xf>
    <xf numFmtId="0" fontId="23" fillId="0" borderId="16" xfId="0" applyFont="1" applyBorder="1" applyAlignment="1">
      <alignment horizontal="left" vertical="center" wrapText="1"/>
    </xf>
    <xf numFmtId="0" fontId="5" fillId="0" borderId="3" xfId="0" applyFont="1" applyBorder="1"/>
    <xf numFmtId="0" fontId="7" fillId="0" borderId="0" xfId="0" applyFont="1" applyAlignment="1">
      <alignment horizontal="center" wrapText="1"/>
    </xf>
    <xf numFmtId="0" fontId="0" fillId="0" borderId="0" xfId="0"/>
    <xf numFmtId="0" fontId="20" fillId="0" borderId="17" xfId="0" applyFont="1" applyBorder="1" applyAlignment="1">
      <alignment horizontal="center" vertical="center" wrapText="1"/>
    </xf>
    <xf numFmtId="0" fontId="5" fillId="0" borderId="18" xfId="0" applyFont="1" applyBorder="1"/>
    <xf numFmtId="0" fontId="21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5" fillId="0" borderId="19" xfId="0" applyFont="1" applyBorder="1"/>
    <xf numFmtId="0" fontId="14" fillId="2" borderId="12" xfId="0" applyFont="1" applyFill="1" applyBorder="1" applyAlignment="1">
      <alignment horizontal="center" vertical="center" wrapText="1"/>
    </xf>
    <xf numFmtId="0" fontId="5" fillId="0" borderId="13" xfId="0" applyFont="1" applyBorder="1"/>
    <xf numFmtId="0" fontId="5" fillId="0" borderId="14" xfId="0" applyFont="1" applyBorder="1"/>
    <xf numFmtId="0" fontId="22" fillId="2" borderId="4" xfId="0" applyFont="1" applyFill="1" applyBorder="1" applyAlignment="1">
      <alignment horizontal="center" vertical="center" textRotation="90" wrapText="1"/>
    </xf>
    <xf numFmtId="0" fontId="5" fillId="0" borderId="20" xfId="0" applyFont="1" applyBorder="1"/>
    <xf numFmtId="0" fontId="5" fillId="0" borderId="2" xfId="0" applyFont="1" applyBorder="1"/>
    <xf numFmtId="0" fontId="7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166" fontId="9" fillId="2" borderId="12" xfId="0" applyNumberFormat="1" applyFont="1" applyFill="1" applyBorder="1" applyAlignment="1">
      <alignment horizontal="center" vertical="center" wrapText="1"/>
    </xf>
    <xf numFmtId="166" fontId="13" fillId="0" borderId="0" xfId="0" applyNumberFormat="1" applyFont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66" fontId="12" fillId="0" borderId="0" xfId="0" applyNumberFormat="1" applyFont="1" applyAlignment="1">
      <alignment horizontal="center" vertical="center" wrapText="1"/>
    </xf>
    <xf numFmtId="167" fontId="10" fillId="0" borderId="0" xfId="0" applyNumberFormat="1" applyFont="1" applyAlignment="1">
      <alignment horizontal="center" vertical="center" wrapText="1"/>
    </xf>
    <xf numFmtId="167" fontId="11" fillId="0" borderId="0" xfId="0" applyNumberFormat="1" applyFont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5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6" xfId="0" applyFont="1" applyBorder="1"/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165" fontId="8" fillId="0" borderId="9" xfId="0" applyNumberFormat="1" applyFont="1" applyBorder="1" applyAlignment="1">
      <alignment horizontal="center" vertical="center" wrapText="1"/>
    </xf>
    <xf numFmtId="0" fontId="36" fillId="0" borderId="0" xfId="0" applyFont="1"/>
    <xf numFmtId="0" fontId="37" fillId="0" borderId="0" xfId="0" applyFont="1"/>
  </cellXfs>
  <cellStyles count="1">
    <cellStyle name="Normal" xfId="0" builtinId="0"/>
  </cellStyles>
  <dxfs count="85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1F3864"/>
      </font>
      <fill>
        <patternFill patternType="solid">
          <fgColor theme="0"/>
          <bgColor theme="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color rgb="FFFF0000"/>
      </font>
      <fill>
        <patternFill patternType="none"/>
      </fill>
    </dxf>
    <dxf>
      <font>
        <b/>
        <color rgb="FF1F3864"/>
      </font>
      <fill>
        <patternFill patternType="solid">
          <fgColor theme="0"/>
          <bgColor theme="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  <dxf>
      <font>
        <b/>
        <color rgb="FF2F5496"/>
      </font>
      <fill>
        <patternFill patternType="none"/>
      </fill>
    </dxf>
    <dxf>
      <font>
        <b/>
        <color theme="0"/>
      </font>
      <fill>
        <patternFill patternType="solid">
          <fgColor rgb="FF00B050"/>
          <bgColor rgb="FF00B050"/>
        </patternFill>
      </fill>
    </dxf>
    <dxf>
      <font>
        <b/>
        <color theme="0"/>
      </font>
      <fill>
        <patternFill patternType="solid">
          <fgColor rgb="FFFF0000"/>
          <bgColor rgb="FFFF0000"/>
        </patternFill>
      </fill>
    </dxf>
    <dxf>
      <font>
        <b/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COMPARATIVO - TIEMPO DE RESPUESTA 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778864"/>
        <c:axId val="1224855213"/>
      </c:lineChart>
      <c:catAx>
        <c:axId val="34577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s-PE"/>
          </a:p>
        </c:txPr>
        <c:crossAx val="1224855213"/>
        <c:crosses val="autoZero"/>
        <c:auto val="1"/>
        <c:lblAlgn val="ctr"/>
        <c:lblOffset val="100"/>
        <c:noMultiLvlLbl val="1"/>
      </c:catAx>
      <c:valAx>
        <c:axId val="1224855213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34577886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Arial"/>
            </a:defRPr>
          </a:pPr>
          <a:endParaRPr lang="es-P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ATENCION POR AREAS - WOOD</a:t>
            </a:r>
          </a:p>
        </c:rich>
      </c:tx>
      <c:layout>
        <c:manualLayout>
          <c:xMode val="edge"/>
          <c:yMode val="edge"/>
          <c:x val="0.19801335094002509"/>
          <c:y val="2.5776744302476902E-2"/>
        </c:manualLayout>
      </c:layout>
      <c:overlay val="0"/>
    </c:title>
    <c:autoTitleDeleted val="0"/>
    <c:plotArea>
      <c:layout>
        <c:manualLayout>
          <c:xMode val="edge"/>
          <c:yMode val="edge"/>
          <c:x val="0.3444900360576898"/>
          <c:y val="0.15787037037037038"/>
          <c:w val="0.61113541787897963"/>
          <c:h val="0.65051399825021872"/>
        </c:manualLayout>
      </c:layout>
      <c:barChart>
        <c:barDir val="bar"/>
        <c:grouping val="stacked"/>
        <c:varyColors val="1"/>
        <c:ser>
          <c:idx val="0"/>
          <c:order val="0"/>
          <c:tx>
            <c:v>RESPONDIDO</c:v>
          </c:tx>
          <c:spPr>
            <a:solidFill>
              <a:srgbClr val="00B05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RESUMEN!$AG$14:$AG$22</c:f>
              <c:strCache>
                <c:ptCount val="9"/>
                <c:pt idx="0">
                  <c:v>MINSUR</c:v>
                </c:pt>
                <c:pt idx="1">
                  <c:v>INGENIERIA</c:v>
                </c:pt>
                <c:pt idx="2">
                  <c:v>HSE</c:v>
                </c:pt>
                <c:pt idx="3">
                  <c:v>GERENCIA</c:v>
                </c:pt>
                <c:pt idx="4">
                  <c:v>CONTROL DE PROYECTOS</c:v>
                </c:pt>
                <c:pt idx="5">
                  <c:v>CONSTRUCCION</c:v>
                </c:pt>
                <c:pt idx="6">
                  <c:v>CALIDAD</c:v>
                </c:pt>
                <c:pt idx="7">
                  <c:v>CONTRATOS</c:v>
                </c:pt>
                <c:pt idx="8">
                  <c:v>ADMINISTRACION</c:v>
                </c:pt>
              </c:strCache>
            </c:strRef>
          </c:cat>
          <c:val>
            <c:numRef>
              <c:f>RESUMEN!$AH$14:$AH$22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EAC-4C67-AC63-A5403C52A693}"/>
            </c:ext>
          </c:extLst>
        </c:ser>
        <c:ser>
          <c:idx val="1"/>
          <c:order val="1"/>
          <c:tx>
            <c:v>FALTA RESPONDER</c:v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RESUMEN!$AG$14:$AG$22</c:f>
              <c:strCache>
                <c:ptCount val="9"/>
                <c:pt idx="0">
                  <c:v>MINSUR</c:v>
                </c:pt>
                <c:pt idx="1">
                  <c:v>INGENIERIA</c:v>
                </c:pt>
                <c:pt idx="2">
                  <c:v>HSE</c:v>
                </c:pt>
                <c:pt idx="3">
                  <c:v>GERENCIA</c:v>
                </c:pt>
                <c:pt idx="4">
                  <c:v>CONTROL DE PROYECTOS</c:v>
                </c:pt>
                <c:pt idx="5">
                  <c:v>CONSTRUCCION</c:v>
                </c:pt>
                <c:pt idx="6">
                  <c:v>CALIDAD</c:v>
                </c:pt>
                <c:pt idx="7">
                  <c:v>CONTRATOS</c:v>
                </c:pt>
                <c:pt idx="8">
                  <c:v>ADMINISTRACION</c:v>
                </c:pt>
              </c:strCache>
            </c:strRef>
          </c:cat>
          <c:val>
            <c:numRef>
              <c:f>RESUMEN!$AI$14:$AI$22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EAC-4C67-AC63-A5403C52A693}"/>
            </c:ext>
          </c:extLst>
        </c:ser>
        <c:ser>
          <c:idx val="2"/>
          <c:order val="2"/>
          <c:tx>
            <c:v>INFORMATIVO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RESUMEN!$AG$14:$AG$22</c:f>
              <c:strCache>
                <c:ptCount val="9"/>
                <c:pt idx="0">
                  <c:v>MINSUR</c:v>
                </c:pt>
                <c:pt idx="1">
                  <c:v>INGENIERIA</c:v>
                </c:pt>
                <c:pt idx="2">
                  <c:v>HSE</c:v>
                </c:pt>
                <c:pt idx="3">
                  <c:v>GERENCIA</c:v>
                </c:pt>
                <c:pt idx="4">
                  <c:v>CONTROL DE PROYECTOS</c:v>
                </c:pt>
                <c:pt idx="5">
                  <c:v>CONSTRUCCION</c:v>
                </c:pt>
                <c:pt idx="6">
                  <c:v>CALIDAD</c:v>
                </c:pt>
                <c:pt idx="7">
                  <c:v>CONTRATOS</c:v>
                </c:pt>
                <c:pt idx="8">
                  <c:v>ADMINISTRACION</c:v>
                </c:pt>
              </c:strCache>
            </c:strRef>
          </c:cat>
          <c:val>
            <c:numRef>
              <c:f>RESUMEN!$AJ$14:$AJ$22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EAC-4C67-AC63-A5403C52A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958358"/>
        <c:axId val="833878425"/>
      </c:barChart>
      <c:catAx>
        <c:axId val="41395835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s-PE"/>
          </a:p>
        </c:txPr>
        <c:crossAx val="833878425"/>
        <c:crosses val="autoZero"/>
        <c:auto val="1"/>
        <c:lblAlgn val="ctr"/>
        <c:lblOffset val="100"/>
        <c:noMultiLvlLbl val="1"/>
      </c:catAx>
      <c:valAx>
        <c:axId val="8338784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800" b="0" i="0">
                <a:solidFill>
                  <a:srgbClr val="000000"/>
                </a:solidFill>
                <a:latin typeface="Arial"/>
              </a:defRPr>
            </a:pPr>
            <a:endParaRPr lang="es-PE"/>
          </a:p>
        </c:txPr>
        <c:crossAx val="413958358"/>
        <c:crosses val="max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000000"/>
              </a:solidFill>
              <a:latin typeface="Arial"/>
            </a:defRPr>
          </a:pPr>
          <a:endParaRPr lang="es-PE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44</xdr:row>
      <xdr:rowOff>66675</xdr:rowOff>
    </xdr:from>
    <xdr:ext cx="5257800" cy="2876550"/>
    <xdr:graphicFrame macro="">
      <xdr:nvGraphicFramePr>
        <xdr:cNvPr id="570371749" name="Chart 1">
          <a:extLst>
            <a:ext uri="{FF2B5EF4-FFF2-40B4-BE49-F238E27FC236}">
              <a16:creationId xmlns:a16="http://schemas.microsoft.com/office/drawing/2014/main" id="{00000000-0008-0000-0600-0000A52EF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57150</xdr:colOff>
      <xdr:row>27</xdr:row>
      <xdr:rowOff>238125</xdr:rowOff>
    </xdr:from>
    <xdr:ext cx="4705350" cy="3133725"/>
    <xdr:graphicFrame macro="">
      <xdr:nvGraphicFramePr>
        <xdr:cNvPr id="1208417362" name="Chart 2">
          <a:extLst>
            <a:ext uri="{FF2B5EF4-FFF2-40B4-BE49-F238E27FC236}">
              <a16:creationId xmlns:a16="http://schemas.microsoft.com/office/drawing/2014/main" id="{00000000-0008-0000-0600-000052FC0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352425</xdr:colOff>
      <xdr:row>1</xdr:row>
      <xdr:rowOff>66675</xdr:rowOff>
    </xdr:from>
    <xdr:ext cx="110490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NSUR-COMI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SUR-COMI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pageSetUpPr fitToPage="1"/>
  </sheetPr>
  <dimension ref="A1:Z999"/>
  <sheetViews>
    <sheetView showGridLines="0" tabSelected="1" workbookViewId="0">
      <selection activeCell="D24" sqref="D24"/>
    </sheetView>
  </sheetViews>
  <sheetFormatPr baseColWidth="10" defaultColWidth="14.42578125" defaultRowHeight="15" customHeight="1" x14ac:dyDescent="0.25"/>
  <cols>
    <col min="1" max="1" width="1.140625" customWidth="1"/>
    <col min="2" max="2" width="20" customWidth="1"/>
    <col min="3" max="3" width="13.5703125" style="46" customWidth="1"/>
    <col min="4" max="4" width="29.85546875" customWidth="1"/>
    <col min="5" max="5" width="37.42578125" bestFit="1" customWidth="1"/>
    <col min="6" max="6" width="59.42578125" bestFit="1" customWidth="1"/>
    <col min="7" max="7" width="24.42578125" customWidth="1"/>
    <col min="8" max="8" width="4" bestFit="1" customWidth="1"/>
    <col min="9" max="9" width="13.85546875" bestFit="1" customWidth="1"/>
    <col min="10" max="10" width="17.140625" customWidth="1"/>
    <col min="11" max="11" width="20.7109375" customWidth="1"/>
    <col min="12" max="12" width="15" customWidth="1"/>
    <col min="13" max="13" width="13.5703125" customWidth="1"/>
    <col min="14" max="14" width="28.7109375" customWidth="1"/>
    <col min="15" max="15" width="12.140625" customWidth="1"/>
    <col min="16" max="16" width="21.42578125" customWidth="1"/>
    <col min="17" max="26" width="9.140625" customWidth="1"/>
  </cols>
  <sheetData>
    <row r="1" spans="1:26" ht="11.25" customHeight="1" x14ac:dyDescent="0.25">
      <c r="A1" s="1"/>
      <c r="B1" s="1"/>
      <c r="C1" s="43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1.25" customHeight="1" x14ac:dyDescent="0.25">
      <c r="A2" s="1"/>
      <c r="B2" s="1"/>
      <c r="C2" s="43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.25" customHeight="1" x14ac:dyDescent="0.25">
      <c r="A3" s="1"/>
      <c r="B3" s="1"/>
      <c r="C3" s="43"/>
      <c r="D3" s="1"/>
      <c r="E3" s="1"/>
      <c r="F3" s="1"/>
      <c r="H3" s="1"/>
      <c r="I3" s="1"/>
      <c r="J3" s="1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.25" customHeight="1" x14ac:dyDescent="0.25">
      <c r="A4" s="1"/>
      <c r="B4" s="1"/>
      <c r="C4" s="43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.25" customHeight="1" x14ac:dyDescent="0.25">
      <c r="A5" s="1"/>
      <c r="B5" s="1"/>
      <c r="C5" s="43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25" customFormat="1" ht="28.5" customHeight="1" x14ac:dyDescent="0.25">
      <c r="A6" s="96"/>
      <c r="B6" s="97" t="s">
        <v>19</v>
      </c>
      <c r="C6" s="98" t="s">
        <v>92</v>
      </c>
      <c r="D6" s="99" t="s">
        <v>94</v>
      </c>
      <c r="E6" s="97" t="s">
        <v>0</v>
      </c>
      <c r="F6" s="97" t="s">
        <v>1</v>
      </c>
      <c r="G6" s="97" t="s">
        <v>90</v>
      </c>
      <c r="H6" s="97" t="s">
        <v>2</v>
      </c>
      <c r="I6" s="97" t="s">
        <v>3</v>
      </c>
      <c r="J6" s="99" t="s">
        <v>95</v>
      </c>
      <c r="K6" s="97" t="s">
        <v>26</v>
      </c>
      <c r="L6" s="100" t="s">
        <v>96</v>
      </c>
      <c r="M6" s="97" t="s">
        <v>27</v>
      </c>
      <c r="N6" s="100" t="s">
        <v>97</v>
      </c>
      <c r="O6" s="101" t="s">
        <v>98</v>
      </c>
      <c r="P6" s="101" t="s">
        <v>89</v>
      </c>
      <c r="Q6" s="101" t="s">
        <v>99</v>
      </c>
      <c r="R6" s="94"/>
    </row>
    <row r="7" spans="1:26" ht="11.25" customHeight="1" x14ac:dyDescent="0.25">
      <c r="A7" s="102"/>
      <c r="B7" s="81" t="str">
        <f>IF(L7="NO","CERRADO","PENDIENTE")</f>
        <v>CERRADO</v>
      </c>
      <c r="C7" s="103" t="str">
        <f ca="1">IF(B7="PENDIENTE",DAY(TODAY()-J7),"")</f>
        <v/>
      </c>
      <c r="D7" s="81" t="s">
        <v>112</v>
      </c>
      <c r="E7" s="53" t="s">
        <v>101</v>
      </c>
      <c r="F7" s="54" t="s">
        <v>104</v>
      </c>
      <c r="G7" s="81"/>
      <c r="H7" s="86" t="s">
        <v>6</v>
      </c>
      <c r="I7" s="81" t="s">
        <v>84</v>
      </c>
      <c r="J7" s="95">
        <v>44874</v>
      </c>
      <c r="K7" s="81"/>
      <c r="L7" s="81" t="s">
        <v>91</v>
      </c>
      <c r="M7" s="82"/>
      <c r="N7" s="51" t="s">
        <v>109</v>
      </c>
      <c r="O7" s="95">
        <v>44874</v>
      </c>
      <c r="P7" s="81" t="s">
        <v>113</v>
      </c>
      <c r="Q7" s="104"/>
      <c r="R7" s="104"/>
      <c r="S7" s="1"/>
      <c r="T7" s="1"/>
      <c r="U7" s="1"/>
      <c r="V7" s="1"/>
      <c r="W7" s="1"/>
      <c r="X7" s="1"/>
      <c r="Y7" s="1"/>
      <c r="Z7" s="1"/>
    </row>
    <row r="8" spans="1:26" ht="11.25" customHeight="1" x14ac:dyDescent="0.25">
      <c r="A8" s="102"/>
      <c r="B8" s="81" t="str">
        <f t="shared" ref="B8:B16" si="0">IF(L8="NO","CERRADO","PENDIENTE")</f>
        <v>CERRADO</v>
      </c>
      <c r="C8" s="103"/>
      <c r="D8" s="81" t="s">
        <v>112</v>
      </c>
      <c r="E8" s="53" t="s">
        <v>102</v>
      </c>
      <c r="F8" s="54" t="s">
        <v>105</v>
      </c>
      <c r="G8" s="81"/>
      <c r="H8" s="86" t="s">
        <v>6</v>
      </c>
      <c r="I8" s="81" t="s">
        <v>100</v>
      </c>
      <c r="J8" s="95">
        <v>44874</v>
      </c>
      <c r="K8" s="81"/>
      <c r="L8" s="81" t="s">
        <v>91</v>
      </c>
      <c r="M8" s="82"/>
      <c r="N8" s="51" t="s">
        <v>109</v>
      </c>
      <c r="O8" s="95">
        <v>44874</v>
      </c>
      <c r="P8" s="81" t="s">
        <v>113</v>
      </c>
      <c r="Q8" s="104"/>
      <c r="R8" s="104"/>
      <c r="S8" s="1"/>
      <c r="T8" s="1"/>
      <c r="U8" s="1"/>
      <c r="V8" s="1"/>
      <c r="W8" s="1"/>
      <c r="X8" s="1"/>
      <c r="Y8" s="1"/>
      <c r="Z8" s="1"/>
    </row>
    <row r="9" spans="1:26" ht="11.25" customHeight="1" x14ac:dyDescent="0.25">
      <c r="A9" s="102"/>
      <c r="B9" s="81" t="str">
        <f t="shared" si="0"/>
        <v>CERRADO</v>
      </c>
      <c r="C9" s="103"/>
      <c r="D9" s="81" t="s">
        <v>112</v>
      </c>
      <c r="E9" s="53" t="s">
        <v>111</v>
      </c>
      <c r="F9" s="54" t="s">
        <v>106</v>
      </c>
      <c r="G9" s="81"/>
      <c r="H9" s="86" t="s">
        <v>6</v>
      </c>
      <c r="I9" s="81" t="s">
        <v>83</v>
      </c>
      <c r="J9" s="95">
        <v>44874</v>
      </c>
      <c r="K9" s="81"/>
      <c r="L9" s="81" t="s">
        <v>91</v>
      </c>
      <c r="M9" s="82"/>
      <c r="N9" s="51" t="s">
        <v>109</v>
      </c>
      <c r="O9" s="95">
        <v>44874</v>
      </c>
      <c r="P9" s="81" t="s">
        <v>113</v>
      </c>
      <c r="Q9" s="104"/>
      <c r="R9" s="104"/>
      <c r="S9" s="1"/>
      <c r="T9" s="1"/>
      <c r="U9" s="1"/>
      <c r="V9" s="1"/>
      <c r="W9" s="1"/>
      <c r="X9" s="1"/>
      <c r="Y9" s="1"/>
      <c r="Z9" s="1"/>
    </row>
    <row r="10" spans="1:26" ht="11.25" customHeight="1" x14ac:dyDescent="0.25">
      <c r="A10" s="102"/>
      <c r="B10" s="81" t="str">
        <f t="shared" si="0"/>
        <v>CERRADO</v>
      </c>
      <c r="C10" s="103"/>
      <c r="D10" s="81" t="s">
        <v>112</v>
      </c>
      <c r="E10" s="57" t="s">
        <v>103</v>
      </c>
      <c r="F10" s="54" t="s">
        <v>110</v>
      </c>
      <c r="G10" s="81"/>
      <c r="H10" s="86" t="s">
        <v>6</v>
      </c>
      <c r="I10" s="81" t="s">
        <v>83</v>
      </c>
      <c r="J10" s="95">
        <v>44874</v>
      </c>
      <c r="K10" s="81"/>
      <c r="L10" s="81" t="s">
        <v>91</v>
      </c>
      <c r="M10" s="82"/>
      <c r="N10" s="51" t="s">
        <v>109</v>
      </c>
      <c r="O10" s="95">
        <v>44874</v>
      </c>
      <c r="P10" s="81" t="s">
        <v>113</v>
      </c>
      <c r="Q10" s="104"/>
      <c r="R10" s="104"/>
      <c r="S10" s="1"/>
      <c r="T10" s="1"/>
      <c r="U10" s="1"/>
      <c r="V10" s="1"/>
      <c r="W10" s="1"/>
      <c r="X10" s="1"/>
      <c r="Y10" s="1"/>
      <c r="Z10" s="1"/>
    </row>
    <row r="11" spans="1:26" ht="11.25" customHeight="1" x14ac:dyDescent="0.25">
      <c r="A11" s="102"/>
      <c r="B11" s="81" t="str">
        <f t="shared" si="0"/>
        <v>CERRADO</v>
      </c>
      <c r="C11" s="103"/>
      <c r="D11" s="81" t="s">
        <v>173</v>
      </c>
      <c r="E11" s="53" t="s">
        <v>169</v>
      </c>
      <c r="F11" s="60" t="s">
        <v>170</v>
      </c>
      <c r="G11" s="81"/>
      <c r="H11" s="86">
        <v>0</v>
      </c>
      <c r="I11" s="81" t="s">
        <v>64</v>
      </c>
      <c r="J11" s="95">
        <v>44876</v>
      </c>
      <c r="K11" s="81"/>
      <c r="L11" s="81" t="s">
        <v>91</v>
      </c>
      <c r="M11" s="82"/>
      <c r="N11" s="81"/>
      <c r="O11" s="83"/>
      <c r="P11" s="81"/>
      <c r="Q11" s="104"/>
      <c r="R11" s="104"/>
      <c r="S11" s="1"/>
      <c r="T11" s="1"/>
      <c r="U11" s="1"/>
      <c r="V11" s="1"/>
      <c r="W11" s="1"/>
      <c r="X11" s="1"/>
      <c r="Y11" s="1"/>
      <c r="Z11" s="1"/>
    </row>
    <row r="12" spans="1:26" ht="11.25" customHeight="1" x14ac:dyDescent="0.25">
      <c r="A12" s="102"/>
      <c r="B12" s="81" t="str">
        <f t="shared" si="0"/>
        <v>CERRADO</v>
      </c>
      <c r="C12" s="103"/>
      <c r="D12" s="81" t="s">
        <v>173</v>
      </c>
      <c r="E12" s="53" t="s">
        <v>169</v>
      </c>
      <c r="F12" s="60" t="s">
        <v>171</v>
      </c>
      <c r="G12" s="81"/>
      <c r="H12" s="86">
        <v>0</v>
      </c>
      <c r="I12" s="81" t="s">
        <v>64</v>
      </c>
      <c r="J12" s="95">
        <v>44876</v>
      </c>
      <c r="K12" s="81"/>
      <c r="L12" s="81" t="s">
        <v>91</v>
      </c>
      <c r="M12" s="82"/>
      <c r="N12" s="81"/>
      <c r="O12" s="83"/>
      <c r="P12" s="81"/>
      <c r="Q12" s="104"/>
      <c r="R12" s="104"/>
      <c r="S12" s="1"/>
      <c r="T12" s="1"/>
      <c r="U12" s="1"/>
      <c r="V12" s="1"/>
      <c r="W12" s="1"/>
      <c r="X12" s="1"/>
      <c r="Y12" s="1"/>
      <c r="Z12" s="1"/>
    </row>
    <row r="13" spans="1:26" ht="11.25" customHeight="1" x14ac:dyDescent="0.25">
      <c r="A13" s="102"/>
      <c r="B13" s="81" t="str">
        <f t="shared" si="0"/>
        <v>CERRADO</v>
      </c>
      <c r="C13" s="103"/>
      <c r="D13" s="81" t="s">
        <v>176</v>
      </c>
      <c r="E13" s="53" t="s">
        <v>101</v>
      </c>
      <c r="F13" s="54" t="s">
        <v>104</v>
      </c>
      <c r="G13" s="81"/>
      <c r="H13" s="86" t="s">
        <v>6</v>
      </c>
      <c r="I13" s="81" t="s">
        <v>84</v>
      </c>
      <c r="J13" s="95">
        <v>44879</v>
      </c>
      <c r="K13" s="81"/>
      <c r="L13" s="81" t="s">
        <v>91</v>
      </c>
      <c r="M13" s="82"/>
      <c r="N13" s="81"/>
      <c r="O13" s="83"/>
      <c r="P13" s="81" t="s">
        <v>178</v>
      </c>
      <c r="Q13" s="104"/>
      <c r="R13" s="104"/>
      <c r="S13" s="1"/>
      <c r="T13" s="1"/>
      <c r="U13" s="1"/>
      <c r="V13" s="1"/>
      <c r="W13" s="1"/>
      <c r="X13" s="1"/>
      <c r="Y13" s="1"/>
      <c r="Z13" s="1"/>
    </row>
    <row r="14" spans="1:26" ht="11.25" customHeight="1" x14ac:dyDescent="0.25">
      <c r="A14" s="102"/>
      <c r="B14" s="81" t="str">
        <f t="shared" si="0"/>
        <v>CERRADO</v>
      </c>
      <c r="C14" s="103"/>
      <c r="D14" s="81" t="s">
        <v>176</v>
      </c>
      <c r="E14" s="53" t="s">
        <v>102</v>
      </c>
      <c r="F14" s="54" t="s">
        <v>105</v>
      </c>
      <c r="G14" s="81"/>
      <c r="H14" s="86" t="s">
        <v>6</v>
      </c>
      <c r="I14" s="81" t="s">
        <v>100</v>
      </c>
      <c r="J14" s="95">
        <v>44879</v>
      </c>
      <c r="K14" s="81"/>
      <c r="L14" s="81" t="s">
        <v>91</v>
      </c>
      <c r="M14" s="82"/>
      <c r="N14" s="81"/>
      <c r="O14" s="83"/>
      <c r="P14" s="81" t="s">
        <v>178</v>
      </c>
      <c r="Q14" s="104"/>
      <c r="R14" s="104"/>
      <c r="S14" s="1"/>
      <c r="T14" s="1"/>
      <c r="U14" s="1"/>
      <c r="V14" s="1"/>
      <c r="W14" s="1"/>
      <c r="X14" s="1"/>
      <c r="Y14" s="1"/>
      <c r="Z14" s="1"/>
    </row>
    <row r="15" spans="1:26" ht="11.25" customHeight="1" x14ac:dyDescent="0.25">
      <c r="A15" s="102"/>
      <c r="B15" s="81" t="str">
        <f t="shared" si="0"/>
        <v>CERRADO</v>
      </c>
      <c r="C15" s="103"/>
      <c r="D15" s="81" t="s">
        <v>176</v>
      </c>
      <c r="E15" s="53" t="s">
        <v>111</v>
      </c>
      <c r="F15" s="54" t="s">
        <v>106</v>
      </c>
      <c r="G15" s="81"/>
      <c r="H15" s="86" t="s">
        <v>6</v>
      </c>
      <c r="I15" s="81" t="s">
        <v>83</v>
      </c>
      <c r="J15" s="95">
        <v>44879</v>
      </c>
      <c r="K15" s="81"/>
      <c r="L15" s="81" t="s">
        <v>91</v>
      </c>
      <c r="M15" s="82"/>
      <c r="N15" s="81"/>
      <c r="O15" s="83"/>
      <c r="P15" s="81" t="s">
        <v>178</v>
      </c>
      <c r="Q15" s="104"/>
      <c r="R15" s="104"/>
      <c r="S15" s="1"/>
      <c r="T15" s="1"/>
      <c r="U15" s="1"/>
      <c r="V15" s="1"/>
      <c r="W15" s="1"/>
      <c r="X15" s="1"/>
      <c r="Y15" s="1"/>
      <c r="Z15" s="1"/>
    </row>
    <row r="16" spans="1:26" ht="11.25" customHeight="1" x14ac:dyDescent="0.25">
      <c r="A16" s="102"/>
      <c r="B16" s="81" t="str">
        <f t="shared" si="0"/>
        <v>CERRADO</v>
      </c>
      <c r="C16" s="103"/>
      <c r="D16" s="81" t="s">
        <v>176</v>
      </c>
      <c r="E16" s="57" t="s">
        <v>103</v>
      </c>
      <c r="F16" s="54" t="s">
        <v>110</v>
      </c>
      <c r="G16" s="81"/>
      <c r="H16" s="86" t="s">
        <v>6</v>
      </c>
      <c r="I16" s="81" t="s">
        <v>83</v>
      </c>
      <c r="J16" s="95">
        <v>44879</v>
      </c>
      <c r="K16" s="81"/>
      <c r="L16" s="81" t="s">
        <v>91</v>
      </c>
      <c r="M16" s="82"/>
      <c r="N16" s="81"/>
      <c r="O16" s="83"/>
      <c r="P16" s="81" t="s">
        <v>178</v>
      </c>
      <c r="Q16" s="104"/>
      <c r="R16" s="104"/>
      <c r="S16" s="1"/>
      <c r="T16" s="1"/>
      <c r="U16" s="1"/>
      <c r="V16" s="1"/>
      <c r="W16" s="1"/>
      <c r="X16" s="1"/>
      <c r="Y16" s="1"/>
      <c r="Z16" s="1"/>
    </row>
    <row r="17" spans="1:26" ht="11.25" customHeight="1" x14ac:dyDescent="0.25">
      <c r="A17" s="102"/>
      <c r="B17" s="81"/>
      <c r="C17" s="103"/>
      <c r="D17" s="81"/>
      <c r="E17" s="66"/>
      <c r="F17" s="105"/>
      <c r="G17" s="81"/>
      <c r="H17" s="86"/>
      <c r="I17" s="81"/>
      <c r="J17" s="95"/>
      <c r="K17" s="81"/>
      <c r="L17" s="81"/>
      <c r="M17" s="82"/>
      <c r="N17" s="81"/>
      <c r="O17" s="83"/>
      <c r="P17" s="81"/>
      <c r="Q17" s="104"/>
      <c r="R17" s="104"/>
      <c r="S17" s="1"/>
      <c r="T17" s="1"/>
      <c r="U17" s="1"/>
      <c r="V17" s="1"/>
      <c r="W17" s="1"/>
      <c r="X17" s="1"/>
      <c r="Y17" s="1"/>
      <c r="Z17" s="1"/>
    </row>
    <row r="18" spans="1:26" ht="11.25" customHeight="1" x14ac:dyDescent="0.25">
      <c r="A18" s="102"/>
      <c r="B18" s="81"/>
      <c r="C18" s="103"/>
      <c r="D18" s="81"/>
      <c r="E18" s="66"/>
      <c r="F18" s="105"/>
      <c r="G18" s="81"/>
      <c r="H18" s="86"/>
      <c r="I18" s="81"/>
      <c r="J18" s="95"/>
      <c r="K18" s="81"/>
      <c r="L18" s="81"/>
      <c r="M18" s="82"/>
      <c r="N18" s="81"/>
      <c r="O18" s="83"/>
      <c r="P18" s="81"/>
      <c r="Q18" s="104"/>
      <c r="R18" s="104"/>
      <c r="S18" s="1"/>
      <c r="T18" s="1"/>
      <c r="U18" s="1"/>
      <c r="V18" s="1"/>
      <c r="W18" s="1"/>
      <c r="X18" s="1"/>
      <c r="Y18" s="1"/>
      <c r="Z18" s="1"/>
    </row>
    <row r="19" spans="1:26" ht="11.25" customHeight="1" x14ac:dyDescent="0.25">
      <c r="A19" s="102"/>
      <c r="B19" s="81"/>
      <c r="C19" s="103"/>
      <c r="D19" s="81"/>
      <c r="E19" s="66"/>
      <c r="F19" s="105"/>
      <c r="G19" s="81"/>
      <c r="H19" s="86"/>
      <c r="I19" s="81"/>
      <c r="J19" s="95"/>
      <c r="K19" s="81"/>
      <c r="L19" s="81"/>
      <c r="M19" s="82"/>
      <c r="N19" s="81"/>
      <c r="O19" s="83"/>
      <c r="P19" s="81"/>
      <c r="Q19" s="104"/>
      <c r="R19" s="104"/>
      <c r="S19" s="1"/>
      <c r="T19" s="1"/>
      <c r="U19" s="1"/>
      <c r="V19" s="1"/>
      <c r="W19" s="1"/>
      <c r="X19" s="1"/>
      <c r="Y19" s="1"/>
      <c r="Z19" s="1"/>
    </row>
    <row r="20" spans="1:26" ht="11.25" customHeight="1" x14ac:dyDescent="0.25">
      <c r="A20" s="102"/>
      <c r="B20" s="81"/>
      <c r="C20" s="103"/>
      <c r="D20" s="81"/>
      <c r="E20" s="66"/>
      <c r="F20" s="105"/>
      <c r="G20" s="81"/>
      <c r="H20" s="86"/>
      <c r="I20" s="81"/>
      <c r="J20" s="95"/>
      <c r="K20" s="81"/>
      <c r="L20" s="81"/>
      <c r="M20" s="82"/>
      <c r="N20" s="81"/>
      <c r="O20" s="83"/>
      <c r="P20" s="81"/>
      <c r="Q20" s="104"/>
      <c r="R20" s="104"/>
      <c r="S20" s="1"/>
      <c r="T20" s="1"/>
      <c r="U20" s="1"/>
      <c r="V20" s="1"/>
      <c r="W20" s="1"/>
      <c r="X20" s="1"/>
      <c r="Y20" s="1"/>
      <c r="Z20" s="1"/>
    </row>
    <row r="21" spans="1:26" ht="11.25" customHeight="1" x14ac:dyDescent="0.25">
      <c r="A21" s="102"/>
      <c r="B21" s="81"/>
      <c r="C21" s="103"/>
      <c r="D21" s="81"/>
      <c r="E21" s="66"/>
      <c r="F21" s="105"/>
      <c r="G21" s="81"/>
      <c r="H21" s="86"/>
      <c r="I21" s="81"/>
      <c r="J21" s="95"/>
      <c r="K21" s="81"/>
      <c r="L21" s="81"/>
      <c r="M21" s="82"/>
      <c r="N21" s="81"/>
      <c r="O21" s="83"/>
      <c r="P21" s="81"/>
      <c r="Q21" s="104"/>
      <c r="R21" s="104"/>
      <c r="S21" s="1"/>
      <c r="T21" s="1"/>
      <c r="U21" s="1"/>
      <c r="V21" s="1"/>
      <c r="W21" s="1"/>
      <c r="X21" s="1"/>
      <c r="Y21" s="1"/>
      <c r="Z21" s="1"/>
    </row>
    <row r="22" spans="1:26" ht="11.25" customHeight="1" x14ac:dyDescent="0.25">
      <c r="A22" s="102"/>
      <c r="B22" s="81"/>
      <c r="C22" s="103"/>
      <c r="D22" s="81"/>
      <c r="E22" s="66"/>
      <c r="F22" s="105"/>
      <c r="G22" s="81"/>
      <c r="H22" s="86"/>
      <c r="I22" s="81"/>
      <c r="J22" s="95"/>
      <c r="K22" s="81"/>
      <c r="L22" s="81"/>
      <c r="M22" s="82"/>
      <c r="N22" s="81"/>
      <c r="O22" s="83"/>
      <c r="P22" s="81"/>
      <c r="Q22" s="104"/>
      <c r="R22" s="104"/>
      <c r="S22" s="1"/>
      <c r="T22" s="1"/>
      <c r="U22" s="1"/>
      <c r="V22" s="1"/>
      <c r="W22" s="1"/>
      <c r="X22" s="1"/>
      <c r="Y22" s="1"/>
      <c r="Z22" s="1"/>
    </row>
    <row r="23" spans="1:26" ht="11.25" customHeight="1" x14ac:dyDescent="0.25">
      <c r="A23" s="102"/>
      <c r="B23" s="81"/>
      <c r="C23" s="103"/>
      <c r="D23" s="81"/>
      <c r="E23" s="66"/>
      <c r="F23" s="105"/>
      <c r="G23" s="81"/>
      <c r="H23" s="86"/>
      <c r="I23" s="81"/>
      <c r="J23" s="95"/>
      <c r="K23" s="81"/>
      <c r="L23" s="81"/>
      <c r="M23" s="82"/>
      <c r="N23" s="81"/>
      <c r="O23" s="83"/>
      <c r="P23" s="81"/>
      <c r="Q23" s="104"/>
      <c r="R23" s="104"/>
      <c r="S23" s="1"/>
      <c r="T23" s="1"/>
      <c r="U23" s="1"/>
      <c r="V23" s="1"/>
      <c r="W23" s="1"/>
      <c r="X23" s="1"/>
      <c r="Y23" s="1"/>
      <c r="Z23" s="1"/>
    </row>
    <row r="24" spans="1:26" ht="11.25" customHeight="1" x14ac:dyDescent="0.25">
      <c r="A24" s="102"/>
      <c r="B24" s="81"/>
      <c r="C24" s="103"/>
      <c r="D24" s="81"/>
      <c r="E24" s="66"/>
      <c r="F24" s="105"/>
      <c r="G24" s="81"/>
      <c r="H24" s="86"/>
      <c r="I24" s="81"/>
      <c r="J24" s="95"/>
      <c r="K24" s="81"/>
      <c r="L24" s="81"/>
      <c r="M24" s="82"/>
      <c r="N24" s="81"/>
      <c r="O24" s="83"/>
      <c r="P24" s="81"/>
      <c r="Q24" s="104"/>
      <c r="R24" s="104"/>
      <c r="S24" s="1"/>
      <c r="T24" s="1"/>
      <c r="U24" s="1"/>
      <c r="V24" s="1"/>
      <c r="W24" s="1"/>
      <c r="X24" s="1"/>
      <c r="Y24" s="1"/>
      <c r="Z24" s="1"/>
    </row>
    <row r="25" spans="1:26" ht="11.25" customHeight="1" x14ac:dyDescent="0.25">
      <c r="A25" s="102"/>
      <c r="B25" s="81"/>
      <c r="C25" s="103"/>
      <c r="D25" s="81"/>
      <c r="E25" s="66"/>
      <c r="F25" s="105"/>
      <c r="G25" s="81"/>
      <c r="H25" s="86"/>
      <c r="I25" s="81"/>
      <c r="J25" s="95"/>
      <c r="K25" s="81"/>
      <c r="L25" s="81"/>
      <c r="M25" s="82"/>
      <c r="N25" s="81"/>
      <c r="O25" s="83"/>
      <c r="P25" s="81"/>
      <c r="Q25" s="104"/>
      <c r="R25" s="104"/>
      <c r="S25" s="1"/>
      <c r="T25" s="1"/>
      <c r="U25" s="1"/>
      <c r="V25" s="1"/>
      <c r="W25" s="1"/>
      <c r="X25" s="1"/>
      <c r="Y25" s="1"/>
      <c r="Z25" s="1"/>
    </row>
    <row r="26" spans="1:26" ht="11.25" customHeight="1" x14ac:dyDescent="0.25">
      <c r="A26" s="102"/>
      <c r="B26" s="81"/>
      <c r="C26" s="103"/>
      <c r="D26" s="81"/>
      <c r="E26" s="66"/>
      <c r="F26" s="105"/>
      <c r="G26" s="81"/>
      <c r="H26" s="86"/>
      <c r="I26" s="81"/>
      <c r="J26" s="95"/>
      <c r="K26" s="81"/>
      <c r="L26" s="81"/>
      <c r="M26" s="82"/>
      <c r="N26" s="81"/>
      <c r="O26" s="83"/>
      <c r="P26" s="81"/>
      <c r="Q26" s="104"/>
      <c r="R26" s="104"/>
      <c r="S26" s="1"/>
      <c r="T26" s="1"/>
      <c r="U26" s="1"/>
      <c r="V26" s="1"/>
      <c r="W26" s="1"/>
      <c r="X26" s="1"/>
      <c r="Y26" s="1"/>
      <c r="Z26" s="1"/>
    </row>
    <row r="27" spans="1:26" ht="11.25" customHeight="1" x14ac:dyDescent="0.25">
      <c r="A27" s="102"/>
      <c r="B27" s="81"/>
      <c r="C27" s="103"/>
      <c r="D27" s="81"/>
      <c r="E27" s="66"/>
      <c r="F27" s="105"/>
      <c r="G27" s="81"/>
      <c r="H27" s="86"/>
      <c r="I27" s="81"/>
      <c r="J27" s="95"/>
      <c r="K27" s="81"/>
      <c r="L27" s="81"/>
      <c r="M27" s="82"/>
      <c r="N27" s="81"/>
      <c r="O27" s="83"/>
      <c r="P27" s="81"/>
      <c r="Q27" s="104"/>
      <c r="R27" s="104"/>
      <c r="S27" s="1"/>
      <c r="T27" s="1"/>
      <c r="U27" s="1"/>
      <c r="V27" s="1"/>
      <c r="W27" s="1"/>
      <c r="X27" s="1"/>
      <c r="Y27" s="1"/>
      <c r="Z27" s="1"/>
    </row>
    <row r="28" spans="1:26" ht="11.25" customHeight="1" x14ac:dyDescent="0.25">
      <c r="A28" s="102"/>
      <c r="B28" s="81"/>
      <c r="C28" s="103"/>
      <c r="D28" s="81"/>
      <c r="E28" s="66"/>
      <c r="F28" s="105"/>
      <c r="G28" s="81"/>
      <c r="H28" s="86"/>
      <c r="I28" s="81"/>
      <c r="J28" s="95"/>
      <c r="K28" s="81"/>
      <c r="L28" s="81"/>
      <c r="M28" s="82"/>
      <c r="N28" s="81"/>
      <c r="O28" s="83"/>
      <c r="P28" s="81"/>
      <c r="Q28" s="104"/>
      <c r="R28" s="104"/>
      <c r="S28" s="1"/>
      <c r="T28" s="1"/>
      <c r="U28" s="1"/>
      <c r="V28" s="1"/>
      <c r="W28" s="1"/>
      <c r="X28" s="1"/>
      <c r="Y28" s="1"/>
      <c r="Z28" s="1"/>
    </row>
    <row r="29" spans="1:26" ht="11.25" customHeight="1" x14ac:dyDescent="0.25">
      <c r="A29" s="102"/>
      <c r="B29" s="81"/>
      <c r="C29" s="103"/>
      <c r="D29" s="81"/>
      <c r="E29" s="66"/>
      <c r="F29" s="105"/>
      <c r="G29" s="81"/>
      <c r="H29" s="86"/>
      <c r="I29" s="81"/>
      <c r="J29" s="95"/>
      <c r="K29" s="81"/>
      <c r="L29" s="81"/>
      <c r="M29" s="82"/>
      <c r="N29" s="81"/>
      <c r="O29" s="83"/>
      <c r="P29" s="81"/>
      <c r="Q29" s="104"/>
      <c r="R29" s="104"/>
      <c r="S29" s="1"/>
      <c r="T29" s="1"/>
      <c r="U29" s="1"/>
      <c r="V29" s="1"/>
      <c r="W29" s="1"/>
      <c r="X29" s="1"/>
      <c r="Y29" s="1"/>
      <c r="Z29" s="1"/>
    </row>
    <row r="30" spans="1:26" ht="11.25" customHeight="1" x14ac:dyDescent="0.25">
      <c r="A30" s="102"/>
      <c r="B30" s="81"/>
      <c r="C30" s="103"/>
      <c r="D30" s="81"/>
      <c r="E30" s="66"/>
      <c r="F30" s="105"/>
      <c r="G30" s="81"/>
      <c r="H30" s="86"/>
      <c r="I30" s="81"/>
      <c r="J30" s="95"/>
      <c r="K30" s="81"/>
      <c r="L30" s="81"/>
      <c r="M30" s="82"/>
      <c r="N30" s="81"/>
      <c r="O30" s="83"/>
      <c r="P30" s="81"/>
      <c r="Q30" s="104"/>
      <c r="R30" s="104"/>
      <c r="S30" s="1"/>
      <c r="T30" s="1"/>
      <c r="U30" s="1"/>
      <c r="V30" s="1"/>
      <c r="W30" s="1"/>
      <c r="X30" s="1"/>
      <c r="Y30" s="1"/>
      <c r="Z30" s="1"/>
    </row>
    <row r="31" spans="1:26" ht="11.25" customHeight="1" x14ac:dyDescent="0.25">
      <c r="A31" s="102"/>
      <c r="B31" s="81"/>
      <c r="C31" s="103"/>
      <c r="D31" s="81"/>
      <c r="E31" s="66"/>
      <c r="F31" s="105"/>
      <c r="G31" s="81"/>
      <c r="H31" s="86"/>
      <c r="I31" s="81"/>
      <c r="J31" s="95"/>
      <c r="K31" s="81"/>
      <c r="L31" s="81"/>
      <c r="M31" s="82"/>
      <c r="N31" s="81"/>
      <c r="O31" s="83"/>
      <c r="P31" s="81"/>
      <c r="Q31" s="104"/>
      <c r="R31" s="104"/>
      <c r="S31" s="1"/>
      <c r="T31" s="1"/>
      <c r="U31" s="1"/>
      <c r="V31" s="1"/>
      <c r="W31" s="1"/>
      <c r="X31" s="1"/>
      <c r="Y31" s="1"/>
      <c r="Z31" s="1"/>
    </row>
    <row r="32" spans="1:26" ht="11.25" customHeight="1" x14ac:dyDescent="0.25">
      <c r="A32" s="102"/>
      <c r="B32" s="81"/>
      <c r="C32" s="103"/>
      <c r="D32" s="81"/>
      <c r="E32" s="66"/>
      <c r="F32" s="57"/>
      <c r="G32" s="81"/>
      <c r="H32" s="86"/>
      <c r="I32" s="81"/>
      <c r="J32" s="95"/>
      <c r="K32" s="81"/>
      <c r="L32" s="81"/>
      <c r="M32" s="82"/>
      <c r="N32" s="81"/>
      <c r="O32" s="83"/>
      <c r="P32" s="81"/>
      <c r="Q32" s="104"/>
      <c r="R32" s="104"/>
      <c r="S32" s="1"/>
      <c r="T32" s="1"/>
      <c r="U32" s="1"/>
      <c r="V32" s="1"/>
      <c r="W32" s="1"/>
      <c r="X32" s="1"/>
      <c r="Y32" s="1"/>
      <c r="Z32" s="1"/>
    </row>
    <row r="33" spans="1:26" ht="11.25" customHeight="1" x14ac:dyDescent="0.25">
      <c r="A33" s="102"/>
      <c r="B33" s="81"/>
      <c r="C33" s="103"/>
      <c r="D33" s="81"/>
      <c r="E33" s="66"/>
      <c r="F33" s="105"/>
      <c r="G33" s="81"/>
      <c r="H33" s="86"/>
      <c r="I33" s="81"/>
      <c r="J33" s="95"/>
      <c r="K33" s="81"/>
      <c r="L33" s="81"/>
      <c r="M33" s="82"/>
      <c r="N33" s="81"/>
      <c r="O33" s="83"/>
      <c r="P33" s="81"/>
      <c r="Q33" s="104"/>
      <c r="R33" s="104"/>
      <c r="S33" s="1"/>
      <c r="T33" s="1"/>
      <c r="U33" s="1"/>
      <c r="V33" s="1"/>
      <c r="W33" s="1"/>
      <c r="X33" s="1"/>
      <c r="Y33" s="1"/>
      <c r="Z33" s="1"/>
    </row>
    <row r="34" spans="1:26" ht="11.25" customHeight="1" x14ac:dyDescent="0.25">
      <c r="A34" s="1"/>
      <c r="B34" s="21"/>
      <c r="C34" s="44"/>
      <c r="D34" s="21"/>
      <c r="E34" s="24"/>
      <c r="F34" s="41"/>
      <c r="G34" s="21"/>
      <c r="H34" s="26"/>
      <c r="I34" s="21"/>
      <c r="J34" s="40"/>
      <c r="K34" s="21"/>
      <c r="L34" s="21"/>
      <c r="M34" s="20"/>
      <c r="N34" s="21"/>
      <c r="O34" s="22"/>
      <c r="P34" s="21"/>
      <c r="Q34" s="27"/>
      <c r="R34" s="27"/>
      <c r="S34" s="1"/>
      <c r="T34" s="1"/>
      <c r="U34" s="1"/>
      <c r="V34" s="1"/>
      <c r="W34" s="1"/>
      <c r="X34" s="1"/>
      <c r="Y34" s="1"/>
      <c r="Z34" s="1"/>
    </row>
    <row r="35" spans="1:26" ht="11.25" customHeight="1" x14ac:dyDescent="0.25">
      <c r="A35" s="1"/>
      <c r="B35" s="21"/>
      <c r="C35" s="44"/>
      <c r="D35" s="21"/>
      <c r="E35" s="21"/>
      <c r="F35" s="22"/>
      <c r="G35" s="21"/>
      <c r="H35" s="26"/>
      <c r="I35" s="21"/>
      <c r="J35" s="40"/>
      <c r="K35" s="21"/>
      <c r="L35" s="21"/>
      <c r="M35" s="20"/>
      <c r="N35" s="21"/>
      <c r="O35" s="22"/>
      <c r="P35" s="21"/>
      <c r="Q35" s="27"/>
      <c r="R35" s="27"/>
      <c r="S35" s="1"/>
      <c r="T35" s="1"/>
      <c r="U35" s="1"/>
      <c r="V35" s="1"/>
      <c r="W35" s="1"/>
      <c r="X35" s="1"/>
      <c r="Y35" s="1"/>
      <c r="Z35" s="1"/>
    </row>
    <row r="36" spans="1:26" ht="11.25" customHeight="1" x14ac:dyDescent="0.25">
      <c r="A36" s="1"/>
      <c r="B36" s="21"/>
      <c r="C36" s="44"/>
      <c r="D36" s="21"/>
      <c r="E36" s="42"/>
      <c r="F36" s="23"/>
      <c r="G36" s="21"/>
      <c r="H36" s="26"/>
      <c r="I36" s="21"/>
      <c r="J36" s="40"/>
      <c r="K36" s="21"/>
      <c r="L36" s="21"/>
      <c r="M36" s="20"/>
      <c r="N36" s="21"/>
      <c r="O36" s="22"/>
      <c r="P36" s="21"/>
      <c r="Q36" s="27"/>
      <c r="R36" s="27"/>
      <c r="S36" s="1"/>
      <c r="T36" s="1"/>
      <c r="U36" s="1"/>
      <c r="V36" s="1"/>
      <c r="W36" s="1"/>
      <c r="X36" s="1"/>
      <c r="Y36" s="1"/>
      <c r="Z36" s="1"/>
    </row>
    <row r="37" spans="1:26" ht="11.25" customHeight="1" x14ac:dyDescent="0.25">
      <c r="A37" s="1"/>
      <c r="B37" s="21"/>
      <c r="C37" s="44"/>
      <c r="D37" s="21"/>
      <c r="E37" s="42"/>
      <c r="F37" s="23"/>
      <c r="G37" s="21"/>
      <c r="H37" s="26"/>
      <c r="I37" s="21"/>
      <c r="J37" s="40"/>
      <c r="K37" s="21"/>
      <c r="L37" s="21"/>
      <c r="M37" s="20"/>
      <c r="N37" s="21"/>
      <c r="O37" s="22"/>
      <c r="P37" s="21"/>
      <c r="Q37" s="27"/>
      <c r="R37" s="27"/>
      <c r="S37" s="1"/>
      <c r="T37" s="1"/>
      <c r="U37" s="1"/>
      <c r="V37" s="1"/>
      <c r="W37" s="1"/>
      <c r="X37" s="1"/>
      <c r="Y37" s="1"/>
      <c r="Z37" s="1"/>
    </row>
    <row r="38" spans="1:26" ht="11.25" customHeight="1" x14ac:dyDescent="0.25">
      <c r="A38" s="1"/>
      <c r="B38" s="21"/>
      <c r="C38" s="44"/>
      <c r="D38" s="21"/>
      <c r="E38" s="42"/>
      <c r="F38" s="23"/>
      <c r="G38" s="21"/>
      <c r="H38" s="26"/>
      <c r="I38" s="21"/>
      <c r="J38" s="40"/>
      <c r="K38" s="21"/>
      <c r="L38" s="21"/>
      <c r="M38" s="20"/>
      <c r="N38" s="21"/>
      <c r="O38" s="22"/>
      <c r="P38" s="21"/>
      <c r="Q38" s="27"/>
      <c r="R38" s="27"/>
      <c r="S38" s="1"/>
      <c r="T38" s="1"/>
      <c r="U38" s="1"/>
      <c r="V38" s="1"/>
      <c r="W38" s="1"/>
      <c r="X38" s="1"/>
      <c r="Y38" s="1"/>
      <c r="Z38" s="1"/>
    </row>
    <row r="39" spans="1:26" ht="11.25" customHeight="1" x14ac:dyDescent="0.25">
      <c r="A39" s="1"/>
      <c r="B39" s="21"/>
      <c r="C39" s="44"/>
      <c r="D39" s="21"/>
      <c r="E39" s="42"/>
      <c r="F39" s="23"/>
      <c r="G39" s="21"/>
      <c r="H39" s="26"/>
      <c r="I39" s="21"/>
      <c r="J39" s="40"/>
      <c r="K39" s="21"/>
      <c r="L39" s="21"/>
      <c r="M39" s="20"/>
      <c r="N39" s="21"/>
      <c r="O39" s="22"/>
      <c r="P39" s="21"/>
      <c r="Q39" s="27"/>
      <c r="R39" s="27"/>
      <c r="S39" s="1"/>
      <c r="T39" s="1"/>
      <c r="U39" s="1"/>
      <c r="V39" s="1"/>
      <c r="W39" s="1"/>
      <c r="X39" s="1"/>
      <c r="Y39" s="1"/>
      <c r="Z39" s="1"/>
    </row>
    <row r="40" spans="1:26" ht="11.25" customHeight="1" x14ac:dyDescent="0.25">
      <c r="A40" s="1"/>
      <c r="B40" s="21"/>
      <c r="C40" s="44"/>
      <c r="D40" s="21"/>
      <c r="E40" s="21"/>
      <c r="F40" s="22"/>
      <c r="G40" s="21"/>
      <c r="H40" s="26"/>
      <c r="I40" s="21"/>
      <c r="J40" s="40"/>
      <c r="K40" s="21"/>
      <c r="L40" s="21"/>
      <c r="M40" s="20"/>
      <c r="N40" s="21"/>
      <c r="O40" s="22"/>
      <c r="P40" s="21"/>
      <c r="Q40" s="27"/>
      <c r="R40" s="27"/>
      <c r="S40" s="1"/>
      <c r="T40" s="1"/>
      <c r="U40" s="1"/>
      <c r="V40" s="1"/>
      <c r="W40" s="1"/>
      <c r="X40" s="1"/>
      <c r="Y40" s="1"/>
      <c r="Z40" s="1"/>
    </row>
    <row r="41" spans="1:26" ht="11.25" customHeight="1" x14ac:dyDescent="0.25">
      <c r="A41" s="1"/>
      <c r="B41" s="21"/>
      <c r="C41" s="44"/>
      <c r="D41" s="21"/>
      <c r="E41" s="21"/>
      <c r="F41" s="22"/>
      <c r="G41" s="21"/>
      <c r="H41" s="26"/>
      <c r="I41" s="21"/>
      <c r="J41" s="40"/>
      <c r="K41" s="21"/>
      <c r="L41" s="21"/>
      <c r="M41" s="20"/>
      <c r="N41" s="21"/>
      <c r="O41" s="22"/>
      <c r="P41" s="21"/>
      <c r="Q41" s="27"/>
      <c r="R41" s="27"/>
      <c r="S41" s="1"/>
      <c r="T41" s="1"/>
      <c r="U41" s="1"/>
      <c r="V41" s="1"/>
      <c r="W41" s="1"/>
      <c r="X41" s="1"/>
      <c r="Y41" s="1"/>
      <c r="Z41" s="1"/>
    </row>
    <row r="42" spans="1:26" ht="11.25" customHeight="1" x14ac:dyDescent="0.25">
      <c r="A42" s="1"/>
      <c r="B42" s="21"/>
      <c r="C42" s="44"/>
      <c r="D42" s="21"/>
      <c r="E42" s="21"/>
      <c r="F42" s="22"/>
      <c r="G42" s="21"/>
      <c r="H42" s="26"/>
      <c r="I42" s="21"/>
      <c r="J42" s="40"/>
      <c r="K42" s="21"/>
      <c r="L42" s="21"/>
      <c r="M42" s="20"/>
      <c r="N42" s="21"/>
      <c r="O42" s="22"/>
      <c r="P42" s="21"/>
      <c r="Q42" s="27"/>
      <c r="R42" s="27"/>
      <c r="S42" s="1"/>
      <c r="T42" s="1"/>
      <c r="U42" s="1"/>
      <c r="V42" s="1"/>
      <c r="W42" s="1"/>
      <c r="X42" s="1"/>
      <c r="Y42" s="1"/>
      <c r="Z42" s="1"/>
    </row>
    <row r="43" spans="1:26" ht="11.25" customHeight="1" x14ac:dyDescent="0.25">
      <c r="A43" s="1"/>
      <c r="B43" s="21"/>
      <c r="C43" s="44"/>
      <c r="D43" s="21"/>
      <c r="E43" s="21"/>
      <c r="F43" s="22"/>
      <c r="G43" s="21"/>
      <c r="H43" s="26"/>
      <c r="I43" s="21"/>
      <c r="J43" s="40"/>
      <c r="K43" s="21"/>
      <c r="L43" s="21"/>
      <c r="M43" s="20"/>
      <c r="N43" s="21"/>
      <c r="O43" s="22"/>
      <c r="P43" s="21"/>
      <c r="Q43" s="27"/>
      <c r="R43" s="27"/>
      <c r="S43" s="1"/>
      <c r="T43" s="1"/>
      <c r="U43" s="1"/>
      <c r="V43" s="1"/>
      <c r="W43" s="1"/>
      <c r="X43" s="1"/>
      <c r="Y43" s="1"/>
      <c r="Z43" s="1"/>
    </row>
    <row r="44" spans="1:26" ht="11.25" customHeight="1" x14ac:dyDescent="0.25">
      <c r="A44" s="1"/>
      <c r="B44" s="21"/>
      <c r="C44" s="44"/>
      <c r="D44" s="21"/>
      <c r="E44" s="21"/>
      <c r="F44" s="22"/>
      <c r="G44" s="21"/>
      <c r="H44" s="26"/>
      <c r="I44" s="21"/>
      <c r="J44" s="40"/>
      <c r="K44" s="21"/>
      <c r="L44" s="21"/>
      <c r="M44" s="20"/>
      <c r="N44" s="21"/>
      <c r="O44" s="22"/>
      <c r="P44" s="21"/>
      <c r="Q44" s="27"/>
      <c r="R44" s="27"/>
      <c r="S44" s="1"/>
      <c r="T44" s="1"/>
      <c r="U44" s="1"/>
      <c r="V44" s="1"/>
      <c r="W44" s="1"/>
      <c r="X44" s="1"/>
      <c r="Y44" s="1"/>
      <c r="Z44" s="1"/>
    </row>
    <row r="45" spans="1:26" ht="11.25" customHeight="1" x14ac:dyDescent="0.25">
      <c r="A45" s="1"/>
      <c r="B45" s="21"/>
      <c r="C45" s="44"/>
      <c r="D45" s="21"/>
      <c r="E45" s="21"/>
      <c r="F45" s="22"/>
      <c r="G45" s="21"/>
      <c r="H45" s="26"/>
      <c r="I45" s="21"/>
      <c r="J45" s="40"/>
      <c r="K45" s="21"/>
      <c r="L45" s="21"/>
      <c r="M45" s="20"/>
      <c r="N45" s="21"/>
      <c r="O45" s="22"/>
      <c r="P45" s="21"/>
      <c r="Q45" s="27"/>
      <c r="R45" s="27"/>
      <c r="S45" s="1"/>
      <c r="T45" s="1"/>
      <c r="U45" s="1"/>
      <c r="V45" s="1"/>
      <c r="W45" s="1"/>
      <c r="X45" s="1"/>
      <c r="Y45" s="1"/>
      <c r="Z45" s="1"/>
    </row>
    <row r="46" spans="1:26" ht="11.25" customHeight="1" x14ac:dyDescent="0.25">
      <c r="A46" s="1"/>
      <c r="B46" s="21"/>
      <c r="C46" s="44"/>
      <c r="D46" s="21"/>
      <c r="E46" s="21"/>
      <c r="F46" s="22"/>
      <c r="G46" s="21"/>
      <c r="H46" s="26"/>
      <c r="I46" s="21"/>
      <c r="J46" s="40"/>
      <c r="K46" s="21"/>
      <c r="L46" s="21"/>
      <c r="M46" s="20"/>
      <c r="N46" s="21"/>
      <c r="O46" s="22"/>
      <c r="P46" s="21"/>
      <c r="Q46" s="27"/>
      <c r="R46" s="27"/>
      <c r="S46" s="1"/>
      <c r="T46" s="1"/>
      <c r="U46" s="1"/>
      <c r="V46" s="1"/>
      <c r="W46" s="1"/>
      <c r="X46" s="1"/>
      <c r="Y46" s="1"/>
      <c r="Z46" s="1"/>
    </row>
    <row r="47" spans="1:26" ht="11.25" customHeight="1" x14ac:dyDescent="0.25">
      <c r="A47" s="1"/>
      <c r="B47" s="21"/>
      <c r="C47" s="44"/>
      <c r="D47" s="21"/>
      <c r="E47" s="21"/>
      <c r="F47" s="22"/>
      <c r="G47" s="21"/>
      <c r="H47" s="26"/>
      <c r="I47" s="21"/>
      <c r="J47" s="40"/>
      <c r="K47" s="21"/>
      <c r="L47" s="21"/>
      <c r="M47" s="20"/>
      <c r="N47" s="21"/>
      <c r="O47" s="22"/>
      <c r="P47" s="21"/>
      <c r="Q47" s="27"/>
      <c r="R47" s="27"/>
      <c r="S47" s="1"/>
      <c r="T47" s="1"/>
      <c r="U47" s="1"/>
      <c r="V47" s="1"/>
      <c r="W47" s="1"/>
      <c r="X47" s="1"/>
      <c r="Y47" s="1"/>
      <c r="Z47" s="1"/>
    </row>
    <row r="48" spans="1:26" ht="11.25" customHeight="1" x14ac:dyDescent="0.25">
      <c r="A48" s="1"/>
      <c r="B48" s="21"/>
      <c r="C48" s="44"/>
      <c r="D48" s="21"/>
      <c r="E48" s="21"/>
      <c r="F48" s="22"/>
      <c r="G48" s="21"/>
      <c r="H48" s="26"/>
      <c r="I48" s="21"/>
      <c r="J48" s="40"/>
      <c r="K48" s="21"/>
      <c r="L48" s="21"/>
      <c r="M48" s="20"/>
      <c r="N48" s="21"/>
      <c r="O48" s="22"/>
      <c r="P48" s="21"/>
      <c r="Q48" s="27"/>
      <c r="R48" s="27"/>
      <c r="S48" s="1"/>
      <c r="T48" s="1"/>
      <c r="U48" s="1"/>
      <c r="V48" s="1"/>
      <c r="W48" s="1"/>
      <c r="X48" s="1"/>
      <c r="Y48" s="1"/>
      <c r="Z48" s="1"/>
    </row>
    <row r="49" spans="1:26" ht="11.25" customHeight="1" x14ac:dyDescent="0.25">
      <c r="A49" s="1"/>
      <c r="B49" s="21"/>
      <c r="C49" s="44"/>
      <c r="D49" s="21"/>
      <c r="E49" s="21"/>
      <c r="F49" s="22"/>
      <c r="G49" s="21"/>
      <c r="H49" s="26"/>
      <c r="I49" s="21"/>
      <c r="J49" s="40"/>
      <c r="K49" s="21"/>
      <c r="L49" s="21"/>
      <c r="M49" s="20"/>
      <c r="N49" s="21"/>
      <c r="O49" s="22"/>
      <c r="P49" s="21"/>
      <c r="Q49" s="27"/>
      <c r="R49" s="27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5">
      <c r="A50" s="1"/>
      <c r="B50" s="21"/>
      <c r="C50" s="44"/>
      <c r="D50" s="21"/>
      <c r="E50" s="21"/>
      <c r="F50" s="22"/>
      <c r="G50" s="21"/>
      <c r="H50" s="26"/>
      <c r="I50" s="21"/>
      <c r="J50" s="40"/>
      <c r="K50" s="21"/>
      <c r="L50" s="21"/>
      <c r="M50" s="20"/>
      <c r="N50" s="21"/>
      <c r="O50" s="22"/>
      <c r="P50" s="21"/>
      <c r="Q50" s="27"/>
      <c r="R50" s="27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5">
      <c r="A51" s="1"/>
      <c r="B51" s="21"/>
      <c r="C51" s="44"/>
      <c r="D51" s="21"/>
      <c r="E51" s="21"/>
      <c r="F51" s="22"/>
      <c r="G51" s="21"/>
      <c r="H51" s="26"/>
      <c r="I51" s="21"/>
      <c r="J51" s="40"/>
      <c r="K51" s="21"/>
      <c r="L51" s="21"/>
      <c r="M51" s="20"/>
      <c r="N51" s="21"/>
      <c r="O51" s="22"/>
      <c r="P51" s="21"/>
      <c r="Q51" s="27"/>
      <c r="R51" s="27"/>
      <c r="S51" s="1"/>
      <c r="T51" s="1"/>
      <c r="U51" s="1"/>
      <c r="V51" s="1"/>
      <c r="W51" s="1"/>
      <c r="X51" s="1"/>
      <c r="Y51" s="1"/>
      <c r="Z51" s="1"/>
    </row>
    <row r="52" spans="1:26" ht="11.25" customHeight="1" x14ac:dyDescent="0.25">
      <c r="A52" s="1"/>
      <c r="B52" s="21"/>
      <c r="C52" s="44"/>
      <c r="D52" s="21"/>
      <c r="E52" s="21"/>
      <c r="F52" s="22"/>
      <c r="G52" s="21"/>
      <c r="H52" s="26"/>
      <c r="I52" s="21"/>
      <c r="J52" s="40"/>
      <c r="K52" s="21"/>
      <c r="L52" s="21"/>
      <c r="M52" s="20"/>
      <c r="N52" s="21"/>
      <c r="O52" s="22"/>
      <c r="P52" s="21"/>
      <c r="Q52" s="27"/>
      <c r="R52" s="27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5">
      <c r="A53" s="1"/>
      <c r="B53" s="21"/>
      <c r="C53" s="44"/>
      <c r="D53" s="21"/>
      <c r="E53" s="21"/>
      <c r="F53" s="22"/>
      <c r="G53" s="21"/>
      <c r="H53" s="26"/>
      <c r="I53" s="21"/>
      <c r="J53" s="40"/>
      <c r="K53" s="21"/>
      <c r="L53" s="21"/>
      <c r="M53" s="20"/>
      <c r="N53" s="21"/>
      <c r="O53" s="22"/>
      <c r="P53" s="21"/>
      <c r="Q53" s="27"/>
      <c r="R53" s="27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5">
      <c r="A54" s="1"/>
      <c r="B54" s="21"/>
      <c r="C54" s="44"/>
      <c r="D54" s="21"/>
      <c r="E54" s="21"/>
      <c r="F54" s="22"/>
      <c r="G54" s="21"/>
      <c r="H54" s="26"/>
      <c r="I54" s="21"/>
      <c r="J54" s="40"/>
      <c r="K54" s="21"/>
      <c r="L54" s="21"/>
      <c r="M54" s="20"/>
      <c r="N54" s="21"/>
      <c r="O54" s="22"/>
      <c r="P54" s="21"/>
      <c r="Q54" s="27"/>
      <c r="R54" s="27"/>
      <c r="S54" s="1"/>
      <c r="T54" s="1"/>
      <c r="U54" s="1"/>
      <c r="V54" s="1"/>
      <c r="W54" s="1"/>
      <c r="X54" s="1"/>
      <c r="Y54" s="1"/>
      <c r="Z54" s="1"/>
    </row>
    <row r="55" spans="1:26" ht="11.25" customHeight="1" x14ac:dyDescent="0.25">
      <c r="A55" s="1"/>
      <c r="B55" s="21"/>
      <c r="C55" s="44"/>
      <c r="D55" s="21"/>
      <c r="E55" s="21"/>
      <c r="F55" s="22"/>
      <c r="G55" s="21"/>
      <c r="H55" s="26"/>
      <c r="I55" s="21"/>
      <c r="J55" s="40"/>
      <c r="K55" s="21"/>
      <c r="L55" s="21"/>
      <c r="M55" s="20"/>
      <c r="N55" s="21"/>
      <c r="O55" s="22"/>
      <c r="P55" s="21"/>
      <c r="Q55" s="27"/>
      <c r="R55" s="27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5">
      <c r="A56" s="1"/>
      <c r="B56" s="21"/>
      <c r="C56" s="44"/>
      <c r="D56" s="21"/>
      <c r="E56" s="21"/>
      <c r="F56" s="22"/>
      <c r="G56" s="21"/>
      <c r="H56" s="26"/>
      <c r="I56" s="21"/>
      <c r="J56" s="40"/>
      <c r="K56" s="21"/>
      <c r="L56" s="21"/>
      <c r="M56" s="20"/>
      <c r="N56" s="21"/>
      <c r="O56" s="22"/>
      <c r="P56" s="21"/>
      <c r="Q56" s="27"/>
      <c r="R56" s="27"/>
      <c r="S56" s="1"/>
      <c r="T56" s="1"/>
      <c r="U56" s="1"/>
      <c r="V56" s="1"/>
      <c r="W56" s="1"/>
      <c r="X56" s="1"/>
      <c r="Y56" s="1"/>
      <c r="Z56" s="1"/>
    </row>
    <row r="57" spans="1:26" ht="11.25" customHeight="1" x14ac:dyDescent="0.25">
      <c r="A57" s="1"/>
      <c r="B57" s="21"/>
      <c r="C57" s="44"/>
      <c r="D57" s="21"/>
      <c r="E57" s="21"/>
      <c r="F57" s="22"/>
      <c r="G57" s="21"/>
      <c r="H57" s="26"/>
      <c r="I57" s="21"/>
      <c r="J57" s="40"/>
      <c r="K57" s="21"/>
      <c r="L57" s="21"/>
      <c r="M57" s="20"/>
      <c r="N57" s="21"/>
      <c r="O57" s="22"/>
      <c r="P57" s="21"/>
      <c r="Q57" s="27"/>
      <c r="R57" s="27"/>
      <c r="S57" s="1"/>
      <c r="T57" s="1"/>
      <c r="U57" s="1"/>
      <c r="V57" s="1"/>
      <c r="W57" s="1"/>
      <c r="X57" s="1"/>
      <c r="Y57" s="1"/>
      <c r="Z57" s="1"/>
    </row>
    <row r="58" spans="1:26" ht="11.25" customHeight="1" x14ac:dyDescent="0.25">
      <c r="A58" s="1"/>
      <c r="B58" s="21"/>
      <c r="C58" s="44"/>
      <c r="D58" s="21"/>
      <c r="E58" s="21"/>
      <c r="F58" s="22"/>
      <c r="G58" s="21"/>
      <c r="H58" s="26"/>
      <c r="I58" s="21"/>
      <c r="J58" s="40"/>
      <c r="K58" s="21"/>
      <c r="L58" s="21"/>
      <c r="M58" s="20"/>
      <c r="N58" s="21"/>
      <c r="O58" s="22"/>
      <c r="P58" s="21"/>
      <c r="Q58" s="27"/>
      <c r="R58" s="27"/>
      <c r="S58" s="1"/>
      <c r="T58" s="1"/>
      <c r="U58" s="1"/>
      <c r="V58" s="1"/>
      <c r="W58" s="1"/>
      <c r="X58" s="1"/>
      <c r="Y58" s="1"/>
      <c r="Z58" s="1"/>
    </row>
    <row r="59" spans="1:26" ht="11.25" customHeight="1" x14ac:dyDescent="0.25">
      <c r="A59" s="1"/>
      <c r="B59" s="21"/>
      <c r="C59" s="44"/>
      <c r="D59" s="21"/>
      <c r="E59" s="21"/>
      <c r="F59" s="22"/>
      <c r="G59" s="21"/>
      <c r="H59" s="26"/>
      <c r="I59" s="21"/>
      <c r="J59" s="40"/>
      <c r="K59" s="21"/>
      <c r="L59" s="21"/>
      <c r="M59" s="20"/>
      <c r="N59" s="21"/>
      <c r="O59" s="22"/>
      <c r="P59" s="21"/>
      <c r="Q59" s="27"/>
      <c r="R59" s="27"/>
      <c r="S59" s="1"/>
      <c r="T59" s="1"/>
      <c r="U59" s="1"/>
      <c r="V59" s="1"/>
      <c r="W59" s="1"/>
      <c r="X59" s="1"/>
      <c r="Y59" s="1"/>
      <c r="Z59" s="1"/>
    </row>
    <row r="60" spans="1:26" ht="11.25" customHeight="1" x14ac:dyDescent="0.25">
      <c r="A60" s="1"/>
      <c r="B60" s="21"/>
      <c r="C60" s="44"/>
      <c r="D60" s="21"/>
      <c r="E60" s="21"/>
      <c r="F60" s="22"/>
      <c r="G60" s="21"/>
      <c r="H60" s="26"/>
      <c r="I60" s="21"/>
      <c r="J60" s="40"/>
      <c r="K60" s="21"/>
      <c r="L60" s="21"/>
      <c r="M60" s="20"/>
      <c r="N60" s="21"/>
      <c r="O60" s="22"/>
      <c r="P60" s="21"/>
      <c r="Q60" s="27"/>
      <c r="R60" s="27"/>
      <c r="S60" s="1"/>
      <c r="T60" s="1"/>
      <c r="U60" s="1"/>
      <c r="V60" s="1"/>
      <c r="W60" s="1"/>
      <c r="X60" s="1"/>
      <c r="Y60" s="1"/>
      <c r="Z60" s="1"/>
    </row>
    <row r="61" spans="1:26" ht="11.25" customHeight="1" x14ac:dyDescent="0.25">
      <c r="A61" s="1"/>
      <c r="B61" s="21"/>
      <c r="C61" s="44"/>
      <c r="D61" s="21"/>
      <c r="E61" s="21"/>
      <c r="F61" s="22"/>
      <c r="G61" s="21"/>
      <c r="H61" s="26"/>
      <c r="I61" s="21"/>
      <c r="J61" s="40"/>
      <c r="K61" s="21"/>
      <c r="L61" s="21"/>
      <c r="M61" s="20"/>
      <c r="N61" s="21"/>
      <c r="O61" s="22"/>
      <c r="P61" s="21"/>
      <c r="Q61" s="27"/>
      <c r="R61" s="27"/>
      <c r="S61" s="1"/>
      <c r="T61" s="1"/>
      <c r="U61" s="1"/>
      <c r="V61" s="1"/>
      <c r="W61" s="1"/>
      <c r="X61" s="1"/>
      <c r="Y61" s="1"/>
      <c r="Z61" s="1"/>
    </row>
    <row r="62" spans="1:26" ht="11.25" customHeight="1" x14ac:dyDescent="0.25">
      <c r="A62" s="1"/>
      <c r="B62" s="21"/>
      <c r="C62" s="44"/>
      <c r="D62" s="21"/>
      <c r="E62" s="21"/>
      <c r="F62" s="22"/>
      <c r="G62" s="21"/>
      <c r="H62" s="26"/>
      <c r="I62" s="21"/>
      <c r="J62" s="40"/>
      <c r="K62" s="21"/>
      <c r="L62" s="21"/>
      <c r="M62" s="20"/>
      <c r="N62" s="21"/>
      <c r="O62" s="22"/>
      <c r="P62" s="21"/>
      <c r="Q62" s="27"/>
      <c r="R62" s="27"/>
      <c r="S62" s="1"/>
      <c r="T62" s="1"/>
      <c r="U62" s="1"/>
      <c r="V62" s="1"/>
      <c r="W62" s="1"/>
      <c r="X62" s="1"/>
      <c r="Y62" s="1"/>
      <c r="Z62" s="1"/>
    </row>
    <row r="63" spans="1:26" ht="11.25" customHeight="1" x14ac:dyDescent="0.25">
      <c r="A63" s="1"/>
      <c r="B63" s="21"/>
      <c r="C63" s="44"/>
      <c r="D63" s="21"/>
      <c r="E63" s="21"/>
      <c r="F63" s="22"/>
      <c r="G63" s="21"/>
      <c r="H63" s="26"/>
      <c r="I63" s="21"/>
      <c r="J63" s="40"/>
      <c r="K63" s="21"/>
      <c r="L63" s="21"/>
      <c r="M63" s="20"/>
      <c r="N63" s="21"/>
      <c r="O63" s="22"/>
      <c r="P63" s="21"/>
      <c r="Q63" s="27"/>
      <c r="R63" s="27"/>
      <c r="S63" s="1"/>
      <c r="T63" s="1"/>
      <c r="U63" s="1"/>
      <c r="V63" s="1"/>
      <c r="W63" s="1"/>
      <c r="X63" s="1"/>
      <c r="Y63" s="1"/>
      <c r="Z63" s="1"/>
    </row>
    <row r="64" spans="1:26" ht="11.25" customHeight="1" x14ac:dyDescent="0.25">
      <c r="A64" s="1"/>
      <c r="B64" s="21"/>
      <c r="C64" s="44"/>
      <c r="D64" s="21"/>
      <c r="E64" s="21"/>
      <c r="F64" s="22"/>
      <c r="G64" s="21"/>
      <c r="H64" s="26"/>
      <c r="I64" s="21"/>
      <c r="J64" s="40"/>
      <c r="K64" s="21"/>
      <c r="L64" s="21"/>
      <c r="M64" s="20"/>
      <c r="N64" s="21"/>
      <c r="O64" s="22"/>
      <c r="P64" s="21"/>
      <c r="Q64" s="27"/>
      <c r="R64" s="27"/>
      <c r="S64" s="1"/>
      <c r="T64" s="1"/>
      <c r="U64" s="1"/>
      <c r="V64" s="1"/>
      <c r="W64" s="1"/>
      <c r="X64" s="1"/>
      <c r="Y64" s="1"/>
      <c r="Z64" s="1"/>
    </row>
    <row r="65" spans="1:26" ht="11.25" customHeight="1" x14ac:dyDescent="0.25">
      <c r="A65" s="1"/>
      <c r="B65" s="21"/>
      <c r="C65" s="44"/>
      <c r="D65" s="21"/>
      <c r="E65" s="21"/>
      <c r="F65" s="22"/>
      <c r="G65" s="21"/>
      <c r="H65" s="26"/>
      <c r="I65" s="21"/>
      <c r="J65" s="40"/>
      <c r="K65" s="21"/>
      <c r="L65" s="21"/>
      <c r="M65" s="20"/>
      <c r="N65" s="21"/>
      <c r="O65" s="22"/>
      <c r="P65" s="21"/>
      <c r="Q65" s="27"/>
      <c r="R65" s="27"/>
      <c r="S65" s="1"/>
      <c r="T65" s="1"/>
      <c r="U65" s="1"/>
      <c r="V65" s="1"/>
      <c r="W65" s="1"/>
      <c r="X65" s="1"/>
      <c r="Y65" s="1"/>
      <c r="Z65" s="1"/>
    </row>
    <row r="66" spans="1:26" ht="11.25" customHeight="1" x14ac:dyDescent="0.25">
      <c r="A66" s="1"/>
      <c r="B66" s="21"/>
      <c r="C66" s="44"/>
      <c r="D66" s="21"/>
      <c r="E66" s="21"/>
      <c r="F66" s="22"/>
      <c r="G66" s="21"/>
      <c r="H66" s="26"/>
      <c r="I66" s="21"/>
      <c r="J66" s="40"/>
      <c r="K66" s="21"/>
      <c r="L66" s="21"/>
      <c r="M66" s="20"/>
      <c r="N66" s="21"/>
      <c r="O66" s="22"/>
      <c r="P66" s="21"/>
      <c r="Q66" s="27"/>
      <c r="R66" s="27"/>
      <c r="S66" s="1"/>
      <c r="T66" s="1"/>
      <c r="U66" s="1"/>
      <c r="V66" s="1"/>
      <c r="W66" s="1"/>
      <c r="X66" s="1"/>
      <c r="Y66" s="1"/>
      <c r="Z66" s="1"/>
    </row>
    <row r="67" spans="1:26" ht="11.25" customHeight="1" x14ac:dyDescent="0.25">
      <c r="A67" s="1"/>
      <c r="B67" s="21"/>
      <c r="C67" s="44"/>
      <c r="D67" s="21"/>
      <c r="E67" s="21"/>
      <c r="F67" s="22"/>
      <c r="G67" s="21"/>
      <c r="H67" s="26"/>
      <c r="I67" s="21"/>
      <c r="J67" s="40"/>
      <c r="K67" s="21"/>
      <c r="L67" s="21"/>
      <c r="M67" s="20"/>
      <c r="N67" s="21"/>
      <c r="O67" s="22"/>
      <c r="P67" s="21"/>
      <c r="Q67" s="27"/>
      <c r="R67" s="27"/>
      <c r="S67" s="1"/>
      <c r="T67" s="1"/>
      <c r="U67" s="1"/>
      <c r="V67" s="1"/>
      <c r="W67" s="1"/>
      <c r="X67" s="1"/>
      <c r="Y67" s="1"/>
      <c r="Z67" s="1"/>
    </row>
    <row r="68" spans="1:26" ht="11.25" customHeight="1" x14ac:dyDescent="0.25">
      <c r="A68" s="1"/>
      <c r="B68" s="21"/>
      <c r="C68" s="44"/>
      <c r="D68" s="21"/>
      <c r="E68" s="21"/>
      <c r="F68" s="22"/>
      <c r="G68" s="21"/>
      <c r="H68" s="26"/>
      <c r="I68" s="21"/>
      <c r="J68" s="40"/>
      <c r="K68" s="21"/>
      <c r="L68" s="21"/>
      <c r="M68" s="20"/>
      <c r="N68" s="21"/>
      <c r="O68" s="22"/>
      <c r="P68" s="21"/>
      <c r="Q68" s="27"/>
      <c r="R68" s="27"/>
      <c r="S68" s="1"/>
      <c r="T68" s="1"/>
      <c r="U68" s="1"/>
      <c r="V68" s="1"/>
      <c r="W68" s="1"/>
      <c r="X68" s="1"/>
      <c r="Y68" s="1"/>
      <c r="Z68" s="1"/>
    </row>
    <row r="69" spans="1:26" ht="11.25" customHeight="1" x14ac:dyDescent="0.25">
      <c r="A69" s="1"/>
      <c r="B69" s="21"/>
      <c r="C69" s="44"/>
      <c r="D69" s="21"/>
      <c r="E69" s="21"/>
      <c r="F69" s="22"/>
      <c r="G69" s="21"/>
      <c r="H69" s="26"/>
      <c r="I69" s="21"/>
      <c r="J69" s="40"/>
      <c r="K69" s="21"/>
      <c r="L69" s="21"/>
      <c r="M69" s="20"/>
      <c r="N69" s="21"/>
      <c r="O69" s="22"/>
      <c r="P69" s="21"/>
      <c r="Q69" s="27"/>
      <c r="R69" s="27"/>
      <c r="S69" s="1"/>
      <c r="T69" s="1"/>
      <c r="U69" s="1"/>
      <c r="V69" s="1"/>
      <c r="W69" s="1"/>
      <c r="X69" s="1"/>
      <c r="Y69" s="1"/>
      <c r="Z69" s="1"/>
    </row>
    <row r="70" spans="1:26" ht="11.25" customHeight="1" x14ac:dyDescent="0.25">
      <c r="A70" s="1"/>
      <c r="B70" s="21"/>
      <c r="C70" s="44"/>
      <c r="D70" s="21"/>
      <c r="E70" s="21"/>
      <c r="F70" s="22"/>
      <c r="G70" s="21"/>
      <c r="H70" s="26"/>
      <c r="I70" s="21"/>
      <c r="J70" s="40"/>
      <c r="K70" s="21"/>
      <c r="L70" s="21"/>
      <c r="M70" s="20"/>
      <c r="N70" s="21"/>
      <c r="O70" s="22"/>
      <c r="P70" s="21"/>
      <c r="Q70" s="27"/>
      <c r="R70" s="27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5">
      <c r="A71" s="1"/>
      <c r="B71" s="21"/>
      <c r="C71" s="44"/>
      <c r="D71" s="21"/>
      <c r="E71" s="21"/>
      <c r="F71" s="22"/>
      <c r="G71" s="21"/>
      <c r="H71" s="26"/>
      <c r="I71" s="21"/>
      <c r="J71" s="40"/>
      <c r="K71" s="21"/>
      <c r="L71" s="21"/>
      <c r="M71" s="20"/>
      <c r="N71" s="21"/>
      <c r="O71" s="22"/>
      <c r="P71" s="21"/>
      <c r="Q71" s="27"/>
      <c r="R71" s="27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5">
      <c r="A72" s="1"/>
      <c r="B72" s="21"/>
      <c r="C72" s="44"/>
      <c r="D72" s="21"/>
      <c r="E72" s="21"/>
      <c r="F72" s="22"/>
      <c r="G72" s="21"/>
      <c r="H72" s="26"/>
      <c r="I72" s="21"/>
      <c r="J72" s="40"/>
      <c r="K72" s="21"/>
      <c r="L72" s="21"/>
      <c r="M72" s="20"/>
      <c r="N72" s="21"/>
      <c r="O72" s="22"/>
      <c r="P72" s="21"/>
      <c r="Q72" s="27"/>
      <c r="R72" s="27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5">
      <c r="A73" s="1"/>
      <c r="B73" s="21"/>
      <c r="C73" s="44"/>
      <c r="D73" s="21"/>
      <c r="E73" s="21"/>
      <c r="F73" s="22"/>
      <c r="G73" s="21"/>
      <c r="H73" s="26"/>
      <c r="I73" s="21"/>
      <c r="J73" s="40"/>
      <c r="K73" s="21"/>
      <c r="L73" s="21"/>
      <c r="M73" s="20"/>
      <c r="N73" s="21"/>
      <c r="O73" s="22"/>
      <c r="P73" s="21"/>
      <c r="Q73" s="27"/>
      <c r="R73" s="27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5">
      <c r="A74" s="1"/>
      <c r="B74" s="21"/>
      <c r="C74" s="44"/>
      <c r="D74" s="21"/>
      <c r="E74" s="21"/>
      <c r="F74" s="22"/>
      <c r="G74" s="21"/>
      <c r="H74" s="26"/>
      <c r="I74" s="21"/>
      <c r="J74" s="40"/>
      <c r="K74" s="21"/>
      <c r="L74" s="21"/>
      <c r="M74" s="20"/>
      <c r="N74" s="21"/>
      <c r="O74" s="22"/>
      <c r="P74" s="21"/>
      <c r="Q74" s="27"/>
      <c r="R74" s="27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5">
      <c r="A75" s="1"/>
      <c r="B75" s="21"/>
      <c r="C75" s="44"/>
      <c r="D75" s="21"/>
      <c r="E75" s="21"/>
      <c r="F75" s="22"/>
      <c r="G75" s="21"/>
      <c r="H75" s="26"/>
      <c r="I75" s="21"/>
      <c r="J75" s="40"/>
      <c r="K75" s="21"/>
      <c r="L75" s="21"/>
      <c r="M75" s="20"/>
      <c r="N75" s="21"/>
      <c r="O75" s="22"/>
      <c r="P75" s="21"/>
      <c r="Q75" s="27"/>
      <c r="R75" s="27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5">
      <c r="A76" s="1"/>
      <c r="B76" s="21"/>
      <c r="C76" s="44"/>
      <c r="D76" s="21"/>
      <c r="E76" s="21"/>
      <c r="F76" s="22"/>
      <c r="G76" s="21"/>
      <c r="H76" s="26"/>
      <c r="I76" s="21"/>
      <c r="J76" s="40"/>
      <c r="K76" s="21"/>
      <c r="L76" s="21"/>
      <c r="M76" s="20"/>
      <c r="N76" s="21"/>
      <c r="O76" s="22"/>
      <c r="P76" s="21"/>
      <c r="Q76" s="27"/>
      <c r="R76" s="27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5">
      <c r="A77" s="1"/>
      <c r="B77" s="21"/>
      <c r="C77" s="44"/>
      <c r="D77" s="21"/>
      <c r="E77" s="21"/>
      <c r="F77" s="22"/>
      <c r="G77" s="21"/>
      <c r="H77" s="26"/>
      <c r="I77" s="21"/>
      <c r="J77" s="40"/>
      <c r="K77" s="21"/>
      <c r="L77" s="21"/>
      <c r="M77" s="20"/>
      <c r="N77" s="21"/>
      <c r="O77" s="22"/>
      <c r="P77" s="21"/>
      <c r="Q77" s="27"/>
      <c r="R77" s="27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5">
      <c r="A78" s="1"/>
      <c r="B78" s="21"/>
      <c r="C78" s="44"/>
      <c r="D78" s="21"/>
      <c r="E78" s="21"/>
      <c r="F78" s="22"/>
      <c r="G78" s="21"/>
      <c r="H78" s="26"/>
      <c r="I78" s="21"/>
      <c r="J78" s="40"/>
      <c r="K78" s="21"/>
      <c r="L78" s="21"/>
      <c r="M78" s="20"/>
      <c r="N78" s="21"/>
      <c r="O78" s="22"/>
      <c r="P78" s="21"/>
      <c r="Q78" s="27"/>
      <c r="R78" s="27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5">
      <c r="A79" s="1"/>
      <c r="B79" s="21"/>
      <c r="C79" s="44"/>
      <c r="D79" s="21"/>
      <c r="E79" s="21"/>
      <c r="F79" s="22"/>
      <c r="G79" s="21"/>
      <c r="H79" s="26"/>
      <c r="I79" s="21"/>
      <c r="J79" s="40"/>
      <c r="K79" s="21"/>
      <c r="L79" s="21"/>
      <c r="M79" s="20"/>
      <c r="N79" s="21"/>
      <c r="O79" s="22"/>
      <c r="P79" s="21"/>
      <c r="Q79" s="27"/>
      <c r="R79" s="27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5">
      <c r="A80" s="1"/>
      <c r="B80" s="21"/>
      <c r="C80" s="44"/>
      <c r="D80" s="21"/>
      <c r="E80" s="21"/>
      <c r="F80" s="22"/>
      <c r="G80" s="21"/>
      <c r="H80" s="26"/>
      <c r="I80" s="21"/>
      <c r="J80" s="40"/>
      <c r="K80" s="21"/>
      <c r="L80" s="21"/>
      <c r="M80" s="20"/>
      <c r="N80" s="21"/>
      <c r="O80" s="22"/>
      <c r="P80" s="21"/>
      <c r="Q80" s="27"/>
      <c r="R80" s="27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5">
      <c r="A81" s="1"/>
      <c r="B81" s="21"/>
      <c r="C81" s="44"/>
      <c r="D81" s="21"/>
      <c r="E81" s="21"/>
      <c r="F81" s="22"/>
      <c r="G81" s="21"/>
      <c r="H81" s="26"/>
      <c r="I81" s="21"/>
      <c r="J81" s="40"/>
      <c r="K81" s="21"/>
      <c r="L81" s="21"/>
      <c r="M81" s="20"/>
      <c r="N81" s="21"/>
      <c r="O81" s="22"/>
      <c r="P81" s="21"/>
      <c r="Q81" s="27"/>
      <c r="R81" s="27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5">
      <c r="A82" s="1"/>
      <c r="B82" s="21"/>
      <c r="C82" s="44"/>
      <c r="D82" s="21"/>
      <c r="E82" s="21"/>
      <c r="F82" s="22"/>
      <c r="G82" s="21"/>
      <c r="H82" s="26"/>
      <c r="I82" s="21"/>
      <c r="J82" s="40"/>
      <c r="K82" s="21"/>
      <c r="L82" s="21"/>
      <c r="M82" s="20"/>
      <c r="N82" s="21"/>
      <c r="O82" s="22"/>
      <c r="P82" s="21"/>
      <c r="Q82" s="27"/>
      <c r="R82" s="27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5">
      <c r="A83" s="1"/>
      <c r="B83" s="21"/>
      <c r="C83" s="44"/>
      <c r="D83" s="21"/>
      <c r="E83" s="21"/>
      <c r="F83" s="22"/>
      <c r="G83" s="21"/>
      <c r="H83" s="26"/>
      <c r="I83" s="21"/>
      <c r="J83" s="40"/>
      <c r="K83" s="21"/>
      <c r="L83" s="21"/>
      <c r="M83" s="20"/>
      <c r="N83" s="21"/>
      <c r="O83" s="22"/>
      <c r="P83" s="21"/>
      <c r="Q83" s="27"/>
      <c r="R83" s="27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5">
      <c r="A84" s="1"/>
      <c r="B84" s="21"/>
      <c r="C84" s="44"/>
      <c r="D84" s="21"/>
      <c r="E84" s="21"/>
      <c r="F84" s="22"/>
      <c r="G84" s="21"/>
      <c r="H84" s="26"/>
      <c r="I84" s="21"/>
      <c r="J84" s="40"/>
      <c r="K84" s="21"/>
      <c r="L84" s="21"/>
      <c r="M84" s="20"/>
      <c r="N84" s="21"/>
      <c r="O84" s="22"/>
      <c r="P84" s="21"/>
      <c r="Q84" s="27"/>
      <c r="R84" s="27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5">
      <c r="A85" s="1"/>
      <c r="B85" s="21"/>
      <c r="C85" s="44"/>
      <c r="D85" s="21"/>
      <c r="E85" s="21"/>
      <c r="F85" s="22"/>
      <c r="G85" s="21"/>
      <c r="H85" s="26"/>
      <c r="I85" s="21"/>
      <c r="J85" s="40"/>
      <c r="K85" s="21"/>
      <c r="L85" s="21"/>
      <c r="M85" s="20"/>
      <c r="N85" s="21"/>
      <c r="O85" s="22"/>
      <c r="P85" s="21"/>
      <c r="Q85" s="27"/>
      <c r="R85" s="27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5">
      <c r="A86" s="1"/>
      <c r="B86" s="21"/>
      <c r="C86" s="44"/>
      <c r="D86" s="21"/>
      <c r="E86" s="21"/>
      <c r="F86" s="22"/>
      <c r="G86" s="21"/>
      <c r="H86" s="26"/>
      <c r="I86" s="21"/>
      <c r="J86" s="40"/>
      <c r="K86" s="21"/>
      <c r="L86" s="21"/>
      <c r="M86" s="20"/>
      <c r="N86" s="21"/>
      <c r="O86" s="22"/>
      <c r="P86" s="21"/>
      <c r="Q86" s="27"/>
      <c r="R86" s="27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5">
      <c r="A87" s="1"/>
      <c r="B87" s="21"/>
      <c r="C87" s="44"/>
      <c r="D87" s="21"/>
      <c r="E87" s="21"/>
      <c r="F87" s="22"/>
      <c r="G87" s="21"/>
      <c r="H87" s="26"/>
      <c r="I87" s="21"/>
      <c r="J87" s="40"/>
      <c r="K87" s="21"/>
      <c r="L87" s="21"/>
      <c r="M87" s="20"/>
      <c r="N87" s="21"/>
      <c r="O87" s="22"/>
      <c r="P87" s="21"/>
      <c r="Q87" s="27"/>
      <c r="R87" s="27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5">
      <c r="A88" s="1"/>
      <c r="B88" s="21"/>
      <c r="C88" s="44"/>
      <c r="D88" s="21"/>
      <c r="E88" s="21"/>
      <c r="F88" s="22"/>
      <c r="G88" s="21"/>
      <c r="H88" s="26"/>
      <c r="I88" s="21"/>
      <c r="J88" s="40"/>
      <c r="K88" s="21"/>
      <c r="L88" s="21"/>
      <c r="M88" s="20"/>
      <c r="N88" s="21"/>
      <c r="O88" s="22"/>
      <c r="P88" s="21"/>
      <c r="Q88" s="27"/>
      <c r="R88" s="27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5">
      <c r="A89" s="1"/>
      <c r="B89" s="21"/>
      <c r="C89" s="44"/>
      <c r="D89" s="21"/>
      <c r="E89" s="21"/>
      <c r="F89" s="22"/>
      <c r="G89" s="21"/>
      <c r="H89" s="26"/>
      <c r="I89" s="21"/>
      <c r="J89" s="40"/>
      <c r="K89" s="21"/>
      <c r="L89" s="21"/>
      <c r="M89" s="20"/>
      <c r="N89" s="21"/>
      <c r="O89" s="22"/>
      <c r="P89" s="21"/>
      <c r="Q89" s="27"/>
      <c r="R89" s="27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5">
      <c r="A90" s="1"/>
      <c r="B90" s="21"/>
      <c r="C90" s="44"/>
      <c r="D90" s="21"/>
      <c r="E90" s="21"/>
      <c r="F90" s="22"/>
      <c r="G90" s="21"/>
      <c r="H90" s="26"/>
      <c r="I90" s="21"/>
      <c r="J90" s="40"/>
      <c r="K90" s="21"/>
      <c r="L90" s="21"/>
      <c r="M90" s="20"/>
      <c r="N90" s="21"/>
      <c r="O90" s="22"/>
      <c r="P90" s="21"/>
      <c r="Q90" s="27"/>
      <c r="R90" s="27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5">
      <c r="A91" s="1"/>
      <c r="B91" s="21"/>
      <c r="C91" s="44"/>
      <c r="D91" s="21"/>
      <c r="E91" s="21"/>
      <c r="F91" s="22"/>
      <c r="G91" s="21"/>
      <c r="H91" s="26"/>
      <c r="I91" s="21"/>
      <c r="J91" s="40"/>
      <c r="K91" s="21"/>
      <c r="L91" s="21"/>
      <c r="M91" s="20"/>
      <c r="N91" s="21"/>
      <c r="O91" s="22"/>
      <c r="P91" s="21"/>
      <c r="Q91" s="27"/>
      <c r="R91" s="27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5">
      <c r="A92" s="1"/>
      <c r="B92" s="21"/>
      <c r="C92" s="44"/>
      <c r="D92" s="21"/>
      <c r="E92" s="21"/>
      <c r="F92" s="22"/>
      <c r="G92" s="21"/>
      <c r="H92" s="26"/>
      <c r="I92" s="21"/>
      <c r="J92" s="40"/>
      <c r="K92" s="21"/>
      <c r="L92" s="21"/>
      <c r="M92" s="20"/>
      <c r="N92" s="21"/>
      <c r="O92" s="22"/>
      <c r="P92" s="21"/>
      <c r="Q92" s="27"/>
      <c r="R92" s="27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5">
      <c r="A93" s="1"/>
      <c r="B93" s="21"/>
      <c r="C93" s="44"/>
      <c r="D93" s="21"/>
      <c r="E93" s="21"/>
      <c r="F93" s="22"/>
      <c r="G93" s="21"/>
      <c r="H93" s="26"/>
      <c r="I93" s="21"/>
      <c r="J93" s="40"/>
      <c r="K93" s="21"/>
      <c r="L93" s="21"/>
      <c r="M93" s="20"/>
      <c r="N93" s="21"/>
      <c r="O93" s="22"/>
      <c r="P93" s="21"/>
      <c r="Q93" s="27"/>
      <c r="R93" s="27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5">
      <c r="A94" s="1"/>
      <c r="B94" s="21"/>
      <c r="C94" s="44"/>
      <c r="D94" s="21"/>
      <c r="E94" s="21"/>
      <c r="F94" s="22"/>
      <c r="G94" s="21"/>
      <c r="H94" s="26"/>
      <c r="I94" s="21"/>
      <c r="J94" s="40"/>
      <c r="K94" s="21"/>
      <c r="L94" s="21"/>
      <c r="M94" s="20"/>
      <c r="N94" s="21"/>
      <c r="O94" s="22"/>
      <c r="P94" s="21"/>
      <c r="Q94" s="27"/>
      <c r="R94" s="27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5">
      <c r="A95" s="1"/>
      <c r="B95" s="21"/>
      <c r="C95" s="44"/>
      <c r="D95" s="21"/>
      <c r="E95" s="21"/>
      <c r="F95" s="22"/>
      <c r="G95" s="21"/>
      <c r="H95" s="26"/>
      <c r="I95" s="21"/>
      <c r="J95" s="40"/>
      <c r="K95" s="21"/>
      <c r="L95" s="21"/>
      <c r="M95" s="20"/>
      <c r="N95" s="21"/>
      <c r="O95" s="22"/>
      <c r="P95" s="21"/>
      <c r="Q95" s="27"/>
      <c r="R95" s="27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5">
      <c r="A96" s="1"/>
      <c r="B96" s="21"/>
      <c r="C96" s="44"/>
      <c r="D96" s="21"/>
      <c r="E96" s="21"/>
      <c r="F96" s="22"/>
      <c r="G96" s="21"/>
      <c r="H96" s="26"/>
      <c r="I96" s="21"/>
      <c r="J96" s="40"/>
      <c r="K96" s="21"/>
      <c r="L96" s="21"/>
      <c r="M96" s="20"/>
      <c r="N96" s="21"/>
      <c r="O96" s="22"/>
      <c r="P96" s="21"/>
      <c r="Q96" s="27"/>
      <c r="R96" s="27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5">
      <c r="A97" s="1"/>
      <c r="B97" s="21"/>
      <c r="C97" s="44"/>
      <c r="D97" s="21"/>
      <c r="E97" s="21"/>
      <c r="F97" s="22"/>
      <c r="G97" s="21"/>
      <c r="H97" s="26"/>
      <c r="I97" s="21"/>
      <c r="J97" s="40"/>
      <c r="K97" s="21"/>
      <c r="L97" s="21"/>
      <c r="M97" s="20"/>
      <c r="N97" s="21"/>
      <c r="O97" s="22"/>
      <c r="P97" s="21"/>
      <c r="Q97" s="27"/>
      <c r="R97" s="27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5">
      <c r="A98" s="1"/>
      <c r="B98" s="21"/>
      <c r="C98" s="44"/>
      <c r="D98" s="21"/>
      <c r="E98" s="21"/>
      <c r="F98" s="22"/>
      <c r="G98" s="21"/>
      <c r="H98" s="26"/>
      <c r="I98" s="21"/>
      <c r="J98" s="40"/>
      <c r="K98" s="21"/>
      <c r="L98" s="21"/>
      <c r="M98" s="20"/>
      <c r="N98" s="21"/>
      <c r="O98" s="22"/>
      <c r="P98" s="21"/>
      <c r="Q98" s="27"/>
      <c r="R98" s="27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5">
      <c r="A99" s="1"/>
      <c r="B99" s="21"/>
      <c r="C99" s="44"/>
      <c r="D99" s="21"/>
      <c r="E99" s="21"/>
      <c r="F99" s="22"/>
      <c r="G99" s="21"/>
      <c r="H99" s="26"/>
      <c r="I99" s="21"/>
      <c r="J99" s="40"/>
      <c r="K99" s="21"/>
      <c r="L99" s="21"/>
      <c r="M99" s="20"/>
      <c r="N99" s="21"/>
      <c r="O99" s="22"/>
      <c r="P99" s="21"/>
      <c r="Q99" s="27"/>
      <c r="R99" s="27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5">
      <c r="A100" s="1"/>
      <c r="B100" s="21"/>
      <c r="C100" s="44"/>
      <c r="D100" s="21"/>
      <c r="E100" s="21"/>
      <c r="F100" s="22"/>
      <c r="G100" s="21"/>
      <c r="H100" s="26"/>
      <c r="I100" s="21"/>
      <c r="J100" s="40"/>
      <c r="K100" s="21"/>
      <c r="L100" s="21"/>
      <c r="M100" s="20"/>
      <c r="N100" s="21"/>
      <c r="O100" s="22"/>
      <c r="P100" s="21"/>
      <c r="Q100" s="27"/>
      <c r="R100" s="27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5">
      <c r="A101" s="1"/>
      <c r="B101" s="21"/>
      <c r="C101" s="44"/>
      <c r="D101" s="21"/>
      <c r="E101" s="21"/>
      <c r="F101" s="22"/>
      <c r="G101" s="21"/>
      <c r="H101" s="26"/>
      <c r="I101" s="21"/>
      <c r="J101" s="40"/>
      <c r="K101" s="21"/>
      <c r="L101" s="21"/>
      <c r="M101" s="20"/>
      <c r="N101" s="21"/>
      <c r="O101" s="22"/>
      <c r="P101" s="21"/>
      <c r="Q101" s="27"/>
      <c r="R101" s="27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5">
      <c r="A102" s="1"/>
      <c r="B102" s="21"/>
      <c r="C102" s="44"/>
      <c r="D102" s="21"/>
      <c r="E102" s="21"/>
      <c r="F102" s="22"/>
      <c r="G102" s="21"/>
      <c r="H102" s="26"/>
      <c r="I102" s="21"/>
      <c r="J102" s="40"/>
      <c r="K102" s="21"/>
      <c r="L102" s="21"/>
      <c r="M102" s="20"/>
      <c r="N102" s="21"/>
      <c r="O102" s="22"/>
      <c r="P102" s="21"/>
      <c r="Q102" s="27"/>
      <c r="R102" s="27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5">
      <c r="A103" s="1"/>
      <c r="B103" s="21"/>
      <c r="C103" s="44"/>
      <c r="D103" s="21"/>
      <c r="E103" s="21"/>
      <c r="F103" s="22"/>
      <c r="G103" s="21"/>
      <c r="H103" s="26"/>
      <c r="I103" s="21"/>
      <c r="J103" s="40"/>
      <c r="K103" s="21"/>
      <c r="L103" s="21"/>
      <c r="M103" s="20"/>
      <c r="N103" s="21"/>
      <c r="O103" s="22"/>
      <c r="P103" s="21"/>
      <c r="Q103" s="27"/>
      <c r="R103" s="27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5">
      <c r="A104" s="1"/>
      <c r="B104" s="28"/>
      <c r="C104" s="44"/>
      <c r="D104" s="21"/>
      <c r="E104" s="21"/>
      <c r="F104" s="22"/>
      <c r="G104" s="21"/>
      <c r="H104" s="26"/>
      <c r="I104" s="21"/>
      <c r="J104" s="40"/>
      <c r="K104" s="21"/>
      <c r="L104" s="21"/>
      <c r="M104" s="20"/>
      <c r="N104" s="21"/>
      <c r="O104" s="22"/>
      <c r="P104" s="21"/>
      <c r="Q104" s="27"/>
      <c r="R104" s="27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5">
      <c r="A105" s="1"/>
      <c r="B105" s="21"/>
      <c r="C105" s="44"/>
      <c r="D105" s="21"/>
      <c r="E105" s="21"/>
      <c r="F105" s="22"/>
      <c r="G105" s="21"/>
      <c r="H105" s="26"/>
      <c r="I105" s="21"/>
      <c r="J105" s="40"/>
      <c r="K105" s="21"/>
      <c r="L105" s="21"/>
      <c r="M105" s="20"/>
      <c r="N105" s="21"/>
      <c r="O105" s="22"/>
      <c r="P105" s="21"/>
      <c r="Q105" s="27"/>
      <c r="R105" s="27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5">
      <c r="A106" s="1"/>
      <c r="B106" s="21"/>
      <c r="C106" s="44"/>
      <c r="D106" s="21"/>
      <c r="E106" s="21"/>
      <c r="F106" s="22"/>
      <c r="G106" s="21"/>
      <c r="H106" s="26"/>
      <c r="I106" s="21"/>
      <c r="J106" s="40"/>
      <c r="K106" s="21"/>
      <c r="L106" s="21"/>
      <c r="M106" s="20"/>
      <c r="N106" s="21"/>
      <c r="O106" s="22"/>
      <c r="P106" s="21"/>
      <c r="Q106" s="27"/>
      <c r="R106" s="27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5">
      <c r="A107" s="1"/>
      <c r="B107" s="21"/>
      <c r="C107" s="44"/>
      <c r="D107" s="21"/>
      <c r="E107" s="21"/>
      <c r="F107" s="22"/>
      <c r="G107" s="21"/>
      <c r="H107" s="26"/>
      <c r="I107" s="21"/>
      <c r="J107" s="40"/>
      <c r="K107" s="21"/>
      <c r="L107" s="21"/>
      <c r="M107" s="20"/>
      <c r="N107" s="21"/>
      <c r="O107" s="22"/>
      <c r="P107" s="21"/>
      <c r="Q107" s="27"/>
      <c r="R107" s="27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5">
      <c r="A108" s="1"/>
      <c r="B108" s="21"/>
      <c r="C108" s="44"/>
      <c r="D108" s="21"/>
      <c r="E108" s="21"/>
      <c r="F108" s="22"/>
      <c r="G108" s="21"/>
      <c r="H108" s="26"/>
      <c r="I108" s="21"/>
      <c r="J108" s="40"/>
      <c r="K108" s="21"/>
      <c r="L108" s="21"/>
      <c r="M108" s="20"/>
      <c r="N108" s="21"/>
      <c r="O108" s="22"/>
      <c r="P108" s="21"/>
      <c r="Q108" s="27"/>
      <c r="R108" s="27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5">
      <c r="A109" s="1"/>
      <c r="B109" s="21"/>
      <c r="C109" s="44"/>
      <c r="D109" s="21"/>
      <c r="E109" s="21"/>
      <c r="F109" s="22"/>
      <c r="G109" s="21"/>
      <c r="H109" s="26"/>
      <c r="I109" s="21"/>
      <c r="J109" s="40"/>
      <c r="K109" s="21"/>
      <c r="L109" s="21"/>
      <c r="M109" s="20"/>
      <c r="N109" s="21"/>
      <c r="O109" s="22"/>
      <c r="P109" s="21"/>
      <c r="Q109" s="27"/>
      <c r="R109" s="27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5">
      <c r="A110" s="1"/>
      <c r="B110" s="21"/>
      <c r="C110" s="44"/>
      <c r="D110" s="21"/>
      <c r="E110" s="21"/>
      <c r="F110" s="22"/>
      <c r="G110" s="28"/>
      <c r="H110" s="26"/>
      <c r="I110" s="21"/>
      <c r="J110" s="40"/>
      <c r="K110" s="21"/>
      <c r="L110" s="21"/>
      <c r="M110" s="20"/>
      <c r="N110" s="21"/>
      <c r="O110" s="22"/>
      <c r="P110" s="21"/>
      <c r="Q110" s="27"/>
      <c r="R110" s="27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5">
      <c r="A111" s="1"/>
      <c r="B111" s="21"/>
      <c r="C111" s="44"/>
      <c r="D111" s="21"/>
      <c r="E111" s="21"/>
      <c r="F111" s="22"/>
      <c r="G111" s="28"/>
      <c r="H111" s="26"/>
      <c r="I111" s="21"/>
      <c r="J111" s="40"/>
      <c r="K111" s="21"/>
      <c r="L111" s="21"/>
      <c r="M111" s="20"/>
      <c r="N111" s="21"/>
      <c r="O111" s="22"/>
      <c r="P111" s="21"/>
      <c r="Q111" s="27"/>
      <c r="R111" s="27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5">
      <c r="A112" s="1"/>
      <c r="B112" s="21"/>
      <c r="C112" s="44"/>
      <c r="D112" s="21"/>
      <c r="E112" s="21"/>
      <c r="F112" s="22"/>
      <c r="G112" s="28"/>
      <c r="H112" s="26"/>
      <c r="I112" s="21"/>
      <c r="J112" s="40"/>
      <c r="K112" s="21"/>
      <c r="L112" s="21"/>
      <c r="M112" s="20"/>
      <c r="N112" s="21"/>
      <c r="O112" s="22"/>
      <c r="P112" s="21"/>
      <c r="Q112" s="27"/>
      <c r="R112" s="27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5">
      <c r="A113" s="1"/>
      <c r="B113" s="21"/>
      <c r="C113" s="44"/>
      <c r="D113" s="21"/>
      <c r="E113" s="21"/>
      <c r="F113" s="22"/>
      <c r="G113" s="21"/>
      <c r="H113" s="26"/>
      <c r="I113" s="21"/>
      <c r="J113" s="40"/>
      <c r="K113" s="21"/>
      <c r="L113" s="21"/>
      <c r="M113" s="20"/>
      <c r="N113" s="21"/>
      <c r="O113" s="22"/>
      <c r="P113" s="21"/>
      <c r="Q113" s="27"/>
      <c r="R113" s="27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5">
      <c r="A114" s="1"/>
      <c r="B114" s="21"/>
      <c r="C114" s="44"/>
      <c r="D114" s="21"/>
      <c r="E114" s="21"/>
      <c r="F114" s="22"/>
      <c r="G114" s="21"/>
      <c r="H114" s="26"/>
      <c r="I114" s="21"/>
      <c r="J114" s="40"/>
      <c r="K114" s="21"/>
      <c r="L114" s="21"/>
      <c r="M114" s="20"/>
      <c r="N114" s="21"/>
      <c r="O114" s="22"/>
      <c r="P114" s="21"/>
      <c r="Q114" s="27"/>
      <c r="R114" s="27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5">
      <c r="A115" s="1"/>
      <c r="B115" s="21"/>
      <c r="C115" s="44"/>
      <c r="D115" s="21"/>
      <c r="E115" s="21"/>
      <c r="F115" s="22"/>
      <c r="G115" s="21"/>
      <c r="H115" s="26"/>
      <c r="I115" s="21"/>
      <c r="J115" s="40"/>
      <c r="K115" s="21"/>
      <c r="L115" s="21"/>
      <c r="M115" s="20"/>
      <c r="N115" s="21"/>
      <c r="O115" s="22"/>
      <c r="P115" s="21"/>
      <c r="Q115" s="27"/>
      <c r="R115" s="27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5">
      <c r="A116" s="1"/>
      <c r="B116" s="21"/>
      <c r="C116" s="44"/>
      <c r="D116" s="21"/>
      <c r="E116" s="21"/>
      <c r="F116" s="22"/>
      <c r="G116" s="21"/>
      <c r="H116" s="26"/>
      <c r="I116" s="21"/>
      <c r="J116" s="40"/>
      <c r="K116" s="21"/>
      <c r="L116" s="21"/>
      <c r="M116" s="20"/>
      <c r="N116" s="21"/>
      <c r="O116" s="22"/>
      <c r="P116" s="21"/>
      <c r="Q116" s="27"/>
      <c r="R116" s="27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5">
      <c r="A117" s="1"/>
      <c r="B117" s="21"/>
      <c r="C117" s="44"/>
      <c r="D117" s="21"/>
      <c r="E117" s="21"/>
      <c r="F117" s="22"/>
      <c r="G117" s="21"/>
      <c r="H117" s="26"/>
      <c r="I117" s="21"/>
      <c r="J117" s="40"/>
      <c r="K117" s="21"/>
      <c r="L117" s="21"/>
      <c r="M117" s="20"/>
      <c r="N117" s="21"/>
      <c r="O117" s="22"/>
      <c r="P117" s="21"/>
      <c r="Q117" s="27"/>
      <c r="R117" s="27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5">
      <c r="A118" s="1"/>
      <c r="B118" s="21"/>
      <c r="C118" s="44"/>
      <c r="D118" s="21"/>
      <c r="E118" s="21"/>
      <c r="F118" s="22"/>
      <c r="G118" s="21"/>
      <c r="H118" s="26"/>
      <c r="I118" s="21"/>
      <c r="J118" s="40"/>
      <c r="K118" s="21"/>
      <c r="L118" s="21"/>
      <c r="M118" s="20"/>
      <c r="N118" s="21"/>
      <c r="O118" s="22"/>
      <c r="P118" s="21"/>
      <c r="Q118" s="27"/>
      <c r="R118" s="27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5">
      <c r="A119" s="1"/>
      <c r="B119" s="21"/>
      <c r="C119" s="44"/>
      <c r="D119" s="21"/>
      <c r="E119" s="21"/>
      <c r="F119" s="22"/>
      <c r="G119" s="21"/>
      <c r="H119" s="26"/>
      <c r="I119" s="21"/>
      <c r="J119" s="40"/>
      <c r="K119" s="21"/>
      <c r="L119" s="21"/>
      <c r="M119" s="20"/>
      <c r="N119" s="21"/>
      <c r="O119" s="22"/>
      <c r="P119" s="21"/>
      <c r="Q119" s="27"/>
      <c r="R119" s="27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5">
      <c r="A120" s="1"/>
      <c r="B120" s="30"/>
      <c r="C120" s="44"/>
      <c r="D120" s="21"/>
      <c r="E120" s="21"/>
      <c r="F120" s="22"/>
      <c r="G120" s="30"/>
      <c r="H120" s="26"/>
      <c r="I120" s="30"/>
      <c r="J120" s="40"/>
      <c r="K120" s="21"/>
      <c r="L120" s="21"/>
      <c r="M120" s="20"/>
      <c r="N120" s="21"/>
      <c r="O120" s="22"/>
      <c r="P120" s="21"/>
      <c r="Q120" s="27"/>
      <c r="R120" s="27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5">
      <c r="A121" s="1"/>
      <c r="B121" s="30"/>
      <c r="C121" s="44"/>
      <c r="D121" s="21"/>
      <c r="E121" s="21"/>
      <c r="F121" s="22"/>
      <c r="G121" s="30"/>
      <c r="H121" s="26"/>
      <c r="I121" s="30"/>
      <c r="J121" s="40"/>
      <c r="K121" s="21"/>
      <c r="L121" s="21"/>
      <c r="M121" s="20"/>
      <c r="N121" s="21"/>
      <c r="O121" s="22"/>
      <c r="P121" s="21"/>
      <c r="Q121" s="27"/>
      <c r="R121" s="27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5">
      <c r="A122" s="1"/>
      <c r="B122" s="30"/>
      <c r="C122" s="44"/>
      <c r="D122" s="21"/>
      <c r="E122" s="21"/>
      <c r="F122" s="22"/>
      <c r="G122" s="21"/>
      <c r="H122" s="26"/>
      <c r="I122" s="30"/>
      <c r="J122" s="40"/>
      <c r="K122" s="21"/>
      <c r="L122" s="21"/>
      <c r="M122" s="20"/>
      <c r="N122" s="21"/>
      <c r="O122" s="22"/>
      <c r="P122" s="21"/>
      <c r="Q122" s="27"/>
      <c r="R122" s="27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5">
      <c r="A123" s="1"/>
      <c r="B123" s="30"/>
      <c r="C123" s="44"/>
      <c r="D123" s="21"/>
      <c r="E123" s="21"/>
      <c r="F123" s="22"/>
      <c r="G123" s="21"/>
      <c r="H123" s="26"/>
      <c r="I123" s="30"/>
      <c r="J123" s="40"/>
      <c r="K123" s="21"/>
      <c r="L123" s="21"/>
      <c r="M123" s="20"/>
      <c r="N123" s="21"/>
      <c r="O123" s="22"/>
      <c r="P123" s="21"/>
      <c r="Q123" s="27"/>
      <c r="R123" s="27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5">
      <c r="A124" s="1"/>
      <c r="B124" s="30"/>
      <c r="C124" s="44"/>
      <c r="D124" s="21"/>
      <c r="E124" s="21"/>
      <c r="F124" s="22"/>
      <c r="G124" s="21"/>
      <c r="H124" s="26"/>
      <c r="I124" s="30"/>
      <c r="J124" s="40"/>
      <c r="K124" s="21"/>
      <c r="L124" s="21"/>
      <c r="M124" s="20"/>
      <c r="N124" s="21"/>
      <c r="O124" s="22"/>
      <c r="P124" s="21"/>
      <c r="Q124" s="27"/>
      <c r="R124" s="27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5">
      <c r="A125" s="1"/>
      <c r="B125" s="31"/>
      <c r="C125" s="44"/>
      <c r="D125" s="28"/>
      <c r="E125" s="21"/>
      <c r="F125" s="22"/>
      <c r="G125" s="28"/>
      <c r="H125" s="32"/>
      <c r="I125" s="31"/>
      <c r="J125" s="40"/>
      <c r="K125" s="28"/>
      <c r="L125" s="21"/>
      <c r="M125" s="20"/>
      <c r="N125" s="21"/>
      <c r="O125" s="22"/>
      <c r="P125" s="21"/>
      <c r="Q125" s="27"/>
      <c r="R125" s="27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5">
      <c r="A126" s="1"/>
      <c r="B126" s="30"/>
      <c r="C126" s="44"/>
      <c r="D126" s="21"/>
      <c r="E126" s="21"/>
      <c r="F126" s="22"/>
      <c r="G126" s="21"/>
      <c r="H126" s="26"/>
      <c r="I126" s="30"/>
      <c r="J126" s="40"/>
      <c r="K126" s="21"/>
      <c r="L126" s="21"/>
      <c r="M126" s="20"/>
      <c r="N126" s="21"/>
      <c r="O126" s="22"/>
      <c r="P126" s="21"/>
      <c r="Q126" s="27"/>
      <c r="R126" s="27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5">
      <c r="A127" s="1"/>
      <c r="B127" s="30"/>
      <c r="C127" s="44"/>
      <c r="D127" s="21"/>
      <c r="E127" s="21"/>
      <c r="F127" s="22"/>
      <c r="G127" s="21"/>
      <c r="H127" s="26"/>
      <c r="I127" s="30"/>
      <c r="J127" s="40"/>
      <c r="K127" s="21"/>
      <c r="L127" s="21"/>
      <c r="M127" s="20"/>
      <c r="N127" s="21"/>
      <c r="O127" s="22"/>
      <c r="P127" s="21"/>
      <c r="Q127" s="27"/>
      <c r="R127" s="27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5">
      <c r="A128" s="1"/>
      <c r="B128" s="30"/>
      <c r="C128" s="44"/>
      <c r="D128" s="21"/>
      <c r="E128" s="21"/>
      <c r="F128" s="22"/>
      <c r="G128" s="21"/>
      <c r="H128" s="26"/>
      <c r="I128" s="30"/>
      <c r="J128" s="40"/>
      <c r="K128" s="21"/>
      <c r="L128" s="21"/>
      <c r="M128" s="20"/>
      <c r="N128" s="21"/>
      <c r="O128" s="22"/>
      <c r="P128" s="21"/>
      <c r="Q128" s="27"/>
      <c r="R128" s="27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5">
      <c r="A129" s="1"/>
      <c r="B129" s="30"/>
      <c r="C129" s="44"/>
      <c r="D129" s="21"/>
      <c r="E129" s="21"/>
      <c r="F129" s="22"/>
      <c r="G129" s="21"/>
      <c r="H129" s="26"/>
      <c r="I129" s="30"/>
      <c r="J129" s="40"/>
      <c r="K129" s="21"/>
      <c r="L129" s="21"/>
      <c r="M129" s="20"/>
      <c r="N129" s="21"/>
      <c r="O129" s="22"/>
      <c r="P129" s="21"/>
      <c r="Q129" s="27"/>
      <c r="R129" s="27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5">
      <c r="A130" s="1"/>
      <c r="B130" s="30"/>
      <c r="C130" s="44"/>
      <c r="D130" s="21"/>
      <c r="E130" s="21"/>
      <c r="F130" s="22"/>
      <c r="G130" s="21"/>
      <c r="H130" s="26"/>
      <c r="I130" s="30"/>
      <c r="J130" s="40"/>
      <c r="K130" s="21"/>
      <c r="L130" s="21"/>
      <c r="M130" s="20"/>
      <c r="N130" s="21"/>
      <c r="O130" s="22"/>
      <c r="P130" s="21"/>
      <c r="Q130" s="27"/>
      <c r="R130" s="27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5">
      <c r="A131" s="1"/>
      <c r="B131" s="30"/>
      <c r="C131" s="44"/>
      <c r="D131" s="21"/>
      <c r="E131" s="21"/>
      <c r="F131" s="22"/>
      <c r="G131" s="21"/>
      <c r="H131" s="26"/>
      <c r="I131" s="30"/>
      <c r="J131" s="40"/>
      <c r="K131" s="21"/>
      <c r="L131" s="21"/>
      <c r="M131" s="20"/>
      <c r="N131" s="21"/>
      <c r="O131" s="22"/>
      <c r="P131" s="21"/>
      <c r="Q131" s="27"/>
      <c r="R131" s="27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5">
      <c r="A132" s="1"/>
      <c r="B132" s="30"/>
      <c r="C132" s="44"/>
      <c r="D132" s="21"/>
      <c r="E132" s="21"/>
      <c r="F132" s="22"/>
      <c r="G132" s="21"/>
      <c r="H132" s="26"/>
      <c r="I132" s="30"/>
      <c r="J132" s="40"/>
      <c r="K132" s="21"/>
      <c r="L132" s="21"/>
      <c r="M132" s="20"/>
      <c r="N132" s="21"/>
      <c r="O132" s="22"/>
      <c r="P132" s="21"/>
      <c r="Q132" s="27"/>
      <c r="R132" s="27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5">
      <c r="A133" s="1"/>
      <c r="B133" s="30"/>
      <c r="C133" s="44"/>
      <c r="D133" s="21"/>
      <c r="E133" s="21"/>
      <c r="F133" s="22"/>
      <c r="G133" s="21"/>
      <c r="H133" s="33"/>
      <c r="I133" s="30"/>
      <c r="J133" s="40"/>
      <c r="K133" s="21"/>
      <c r="L133" s="21"/>
      <c r="M133" s="20"/>
      <c r="N133" s="21"/>
      <c r="O133" s="22"/>
      <c r="P133" s="21"/>
      <c r="Q133" s="27"/>
      <c r="R133" s="27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5">
      <c r="A134" s="1"/>
      <c r="B134" s="31"/>
      <c r="C134" s="44"/>
      <c r="D134" s="28"/>
      <c r="E134" s="21"/>
      <c r="F134" s="22"/>
      <c r="G134" s="28"/>
      <c r="H134" s="32"/>
      <c r="I134" s="31"/>
      <c r="J134" s="40"/>
      <c r="K134" s="28"/>
      <c r="L134" s="21"/>
      <c r="M134" s="20"/>
      <c r="N134" s="21"/>
      <c r="O134" s="22"/>
      <c r="P134" s="21"/>
      <c r="Q134" s="27"/>
      <c r="R134" s="27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5">
      <c r="A135" s="1"/>
      <c r="B135" s="31"/>
      <c r="C135" s="44"/>
      <c r="D135" s="28"/>
      <c r="E135" s="21"/>
      <c r="F135" s="22"/>
      <c r="G135" s="28"/>
      <c r="H135" s="32"/>
      <c r="I135" s="31"/>
      <c r="J135" s="40"/>
      <c r="K135" s="28"/>
      <c r="L135" s="21"/>
      <c r="M135" s="20"/>
      <c r="N135" s="21"/>
      <c r="O135" s="22"/>
      <c r="P135" s="21"/>
      <c r="Q135" s="27"/>
      <c r="R135" s="27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5">
      <c r="A136" s="1"/>
      <c r="B136" s="31"/>
      <c r="C136" s="44"/>
      <c r="D136" s="28"/>
      <c r="E136" s="21"/>
      <c r="F136" s="22"/>
      <c r="G136" s="28"/>
      <c r="H136" s="32"/>
      <c r="I136" s="31"/>
      <c r="J136" s="40"/>
      <c r="K136" s="28"/>
      <c r="L136" s="21"/>
      <c r="M136" s="20"/>
      <c r="N136" s="21"/>
      <c r="O136" s="22"/>
      <c r="P136" s="21"/>
      <c r="Q136" s="27"/>
      <c r="R136" s="27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5">
      <c r="A137" s="1"/>
      <c r="B137" s="21"/>
      <c r="C137" s="44"/>
      <c r="D137" s="21"/>
      <c r="E137" s="21"/>
      <c r="F137" s="22"/>
      <c r="G137" s="21"/>
      <c r="H137" s="26"/>
      <c r="I137" s="30"/>
      <c r="J137" s="40"/>
      <c r="K137" s="21"/>
      <c r="L137" s="21"/>
      <c r="M137" s="20"/>
      <c r="N137" s="21"/>
      <c r="O137" s="22"/>
      <c r="P137" s="21"/>
      <c r="Q137" s="27"/>
      <c r="R137" s="27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5">
      <c r="A138" s="1"/>
      <c r="B138" s="21"/>
      <c r="C138" s="44"/>
      <c r="D138" s="21"/>
      <c r="E138" s="21"/>
      <c r="F138" s="22"/>
      <c r="G138" s="21"/>
      <c r="H138" s="26"/>
      <c r="I138" s="30"/>
      <c r="J138" s="40"/>
      <c r="K138" s="21"/>
      <c r="L138" s="21"/>
      <c r="M138" s="20"/>
      <c r="N138" s="21"/>
      <c r="O138" s="22"/>
      <c r="P138" s="21"/>
      <c r="Q138" s="27"/>
      <c r="R138" s="27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5">
      <c r="A139" s="1"/>
      <c r="B139" s="21"/>
      <c r="C139" s="44"/>
      <c r="D139" s="21"/>
      <c r="E139" s="21"/>
      <c r="F139" s="22"/>
      <c r="G139" s="30"/>
      <c r="H139" s="26"/>
      <c r="I139" s="30"/>
      <c r="J139" s="40"/>
      <c r="K139" s="21"/>
      <c r="L139" s="21"/>
      <c r="M139" s="20"/>
      <c r="N139" s="21"/>
      <c r="O139" s="22"/>
      <c r="P139" s="21"/>
      <c r="Q139" s="27"/>
      <c r="R139" s="27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5">
      <c r="A140" s="1"/>
      <c r="B140" s="21"/>
      <c r="C140" s="44"/>
      <c r="D140" s="21"/>
      <c r="E140" s="21"/>
      <c r="F140" s="22"/>
      <c r="G140" s="30"/>
      <c r="H140" s="26"/>
      <c r="I140" s="30"/>
      <c r="J140" s="40"/>
      <c r="K140" s="21"/>
      <c r="L140" s="21"/>
      <c r="M140" s="20"/>
      <c r="N140" s="21"/>
      <c r="O140" s="22"/>
      <c r="P140" s="21"/>
      <c r="Q140" s="27"/>
      <c r="R140" s="27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5">
      <c r="A141" s="1"/>
      <c r="B141" s="21"/>
      <c r="C141" s="44"/>
      <c r="D141" s="21"/>
      <c r="E141" s="21"/>
      <c r="F141" s="22"/>
      <c r="G141" s="30"/>
      <c r="H141" s="26"/>
      <c r="I141" s="30"/>
      <c r="J141" s="40"/>
      <c r="K141" s="21"/>
      <c r="L141" s="21"/>
      <c r="M141" s="20"/>
      <c r="N141" s="21"/>
      <c r="O141" s="22"/>
      <c r="P141" s="21"/>
      <c r="Q141" s="27"/>
      <c r="R141" s="27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5">
      <c r="A142" s="1"/>
      <c r="B142" s="21"/>
      <c r="C142" s="44"/>
      <c r="D142" s="21"/>
      <c r="E142" s="21"/>
      <c r="F142" s="22"/>
      <c r="G142" s="30"/>
      <c r="H142" s="26"/>
      <c r="I142" s="30"/>
      <c r="J142" s="40"/>
      <c r="K142" s="21"/>
      <c r="L142" s="21"/>
      <c r="M142" s="20"/>
      <c r="N142" s="21"/>
      <c r="O142" s="22"/>
      <c r="P142" s="21"/>
      <c r="Q142" s="27"/>
      <c r="R142" s="27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5">
      <c r="A143" s="1"/>
      <c r="B143" s="21"/>
      <c r="C143" s="44"/>
      <c r="D143" s="21"/>
      <c r="E143" s="21"/>
      <c r="F143" s="22"/>
      <c r="G143" s="30"/>
      <c r="H143" s="26"/>
      <c r="I143" s="30"/>
      <c r="J143" s="40"/>
      <c r="K143" s="21"/>
      <c r="L143" s="21"/>
      <c r="M143" s="20"/>
      <c r="N143" s="21"/>
      <c r="O143" s="22"/>
      <c r="P143" s="21"/>
      <c r="Q143" s="27"/>
      <c r="R143" s="27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5">
      <c r="A144" s="1"/>
      <c r="B144" s="21"/>
      <c r="C144" s="44"/>
      <c r="D144" s="21"/>
      <c r="E144" s="21"/>
      <c r="F144" s="22"/>
      <c r="G144" s="30"/>
      <c r="H144" s="26"/>
      <c r="I144" s="30"/>
      <c r="J144" s="40"/>
      <c r="K144" s="21"/>
      <c r="L144" s="21"/>
      <c r="M144" s="20"/>
      <c r="N144" s="21"/>
      <c r="O144" s="22"/>
      <c r="P144" s="21"/>
      <c r="Q144" s="27"/>
      <c r="R144" s="27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5">
      <c r="A145" s="1"/>
      <c r="B145" s="21"/>
      <c r="C145" s="44"/>
      <c r="D145" s="21"/>
      <c r="E145" s="21"/>
      <c r="F145" s="22"/>
      <c r="G145" s="30"/>
      <c r="H145" s="26"/>
      <c r="I145" s="30"/>
      <c r="J145" s="40"/>
      <c r="K145" s="21"/>
      <c r="L145" s="21"/>
      <c r="M145" s="20"/>
      <c r="N145" s="21"/>
      <c r="O145" s="22"/>
      <c r="P145" s="21"/>
      <c r="Q145" s="27"/>
      <c r="R145" s="27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5">
      <c r="A146" s="1"/>
      <c r="B146" s="21"/>
      <c r="C146" s="44"/>
      <c r="D146" s="21"/>
      <c r="E146" s="21"/>
      <c r="F146" s="22"/>
      <c r="G146" s="30"/>
      <c r="H146" s="26"/>
      <c r="I146" s="30"/>
      <c r="J146" s="40"/>
      <c r="K146" s="21"/>
      <c r="L146" s="21"/>
      <c r="M146" s="20"/>
      <c r="N146" s="21"/>
      <c r="O146" s="22"/>
      <c r="P146" s="21"/>
      <c r="Q146" s="27"/>
      <c r="R146" s="27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5">
      <c r="A147" s="1"/>
      <c r="B147" s="21"/>
      <c r="C147" s="44"/>
      <c r="D147" s="21"/>
      <c r="E147" s="21"/>
      <c r="F147" s="22"/>
      <c r="G147" s="30"/>
      <c r="H147" s="26"/>
      <c r="I147" s="30"/>
      <c r="J147" s="40"/>
      <c r="K147" s="21"/>
      <c r="L147" s="21"/>
      <c r="M147" s="20"/>
      <c r="N147" s="21"/>
      <c r="O147" s="22"/>
      <c r="P147" s="21"/>
      <c r="Q147" s="27"/>
      <c r="R147" s="27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5">
      <c r="A148" s="1"/>
      <c r="B148" s="21"/>
      <c r="C148" s="44"/>
      <c r="D148" s="21"/>
      <c r="E148" s="21"/>
      <c r="F148" s="22"/>
      <c r="G148" s="30"/>
      <c r="H148" s="26"/>
      <c r="I148" s="30"/>
      <c r="J148" s="40"/>
      <c r="K148" s="21"/>
      <c r="L148" s="21"/>
      <c r="M148" s="20"/>
      <c r="N148" s="21"/>
      <c r="O148" s="22"/>
      <c r="P148" s="21"/>
      <c r="Q148" s="27"/>
      <c r="R148" s="27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5">
      <c r="A149" s="1"/>
      <c r="B149" s="21"/>
      <c r="C149" s="44"/>
      <c r="D149" s="21"/>
      <c r="E149" s="21"/>
      <c r="F149" s="22"/>
      <c r="G149" s="30"/>
      <c r="H149" s="26"/>
      <c r="I149" s="30"/>
      <c r="J149" s="40"/>
      <c r="K149" s="21"/>
      <c r="L149" s="21"/>
      <c r="M149" s="20"/>
      <c r="N149" s="21"/>
      <c r="O149" s="22"/>
      <c r="P149" s="21"/>
      <c r="Q149" s="27"/>
      <c r="R149" s="27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5">
      <c r="A150" s="1"/>
      <c r="B150" s="21"/>
      <c r="C150" s="44"/>
      <c r="D150" s="21"/>
      <c r="E150" s="21"/>
      <c r="F150" s="22"/>
      <c r="G150" s="30"/>
      <c r="H150" s="26"/>
      <c r="I150" s="30"/>
      <c r="J150" s="40"/>
      <c r="K150" s="21"/>
      <c r="L150" s="21"/>
      <c r="M150" s="20"/>
      <c r="N150" s="21"/>
      <c r="O150" s="22"/>
      <c r="P150" s="21"/>
      <c r="Q150" s="27"/>
      <c r="R150" s="27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5">
      <c r="A151" s="1"/>
      <c r="B151" s="21"/>
      <c r="C151" s="44"/>
      <c r="D151" s="21"/>
      <c r="E151" s="21"/>
      <c r="F151" s="22"/>
      <c r="G151" s="30"/>
      <c r="H151" s="26"/>
      <c r="I151" s="30"/>
      <c r="J151" s="40"/>
      <c r="K151" s="21"/>
      <c r="L151" s="21"/>
      <c r="M151" s="20"/>
      <c r="N151" s="21"/>
      <c r="O151" s="22"/>
      <c r="P151" s="21"/>
      <c r="Q151" s="27"/>
      <c r="R151" s="27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5">
      <c r="A152" s="1"/>
      <c r="B152" s="21"/>
      <c r="C152" s="44"/>
      <c r="D152" s="21"/>
      <c r="E152" s="21"/>
      <c r="F152" s="22"/>
      <c r="G152" s="30"/>
      <c r="H152" s="26"/>
      <c r="I152" s="30"/>
      <c r="J152" s="40"/>
      <c r="K152" s="21"/>
      <c r="L152" s="21"/>
      <c r="M152" s="20"/>
      <c r="N152" s="21"/>
      <c r="O152" s="22"/>
      <c r="P152" s="21"/>
      <c r="Q152" s="27"/>
      <c r="R152" s="27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5">
      <c r="A153" s="1"/>
      <c r="B153" s="21"/>
      <c r="C153" s="44"/>
      <c r="D153" s="21"/>
      <c r="E153" s="21"/>
      <c r="F153" s="22"/>
      <c r="G153" s="30"/>
      <c r="H153" s="26"/>
      <c r="I153" s="30"/>
      <c r="J153" s="40"/>
      <c r="K153" s="21"/>
      <c r="L153" s="21"/>
      <c r="M153" s="20"/>
      <c r="N153" s="21"/>
      <c r="O153" s="22"/>
      <c r="P153" s="21"/>
      <c r="Q153" s="27"/>
      <c r="R153" s="27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5">
      <c r="A154" s="1"/>
      <c r="B154" s="21"/>
      <c r="C154" s="44"/>
      <c r="D154" s="21"/>
      <c r="E154" s="21"/>
      <c r="F154" s="22"/>
      <c r="G154" s="30"/>
      <c r="H154" s="26"/>
      <c r="I154" s="30"/>
      <c r="J154" s="40"/>
      <c r="K154" s="21"/>
      <c r="L154" s="21"/>
      <c r="M154" s="20"/>
      <c r="N154" s="21"/>
      <c r="O154" s="22"/>
      <c r="P154" s="21"/>
      <c r="Q154" s="27"/>
      <c r="R154" s="27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5">
      <c r="A155" s="1"/>
      <c r="B155" s="21"/>
      <c r="C155" s="44"/>
      <c r="D155" s="21"/>
      <c r="E155" s="21"/>
      <c r="F155" s="22"/>
      <c r="G155" s="30"/>
      <c r="H155" s="26"/>
      <c r="I155" s="30"/>
      <c r="J155" s="40"/>
      <c r="K155" s="21"/>
      <c r="L155" s="21"/>
      <c r="M155" s="20"/>
      <c r="N155" s="21"/>
      <c r="O155" s="22"/>
      <c r="P155" s="21"/>
      <c r="Q155" s="27"/>
      <c r="R155" s="27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5">
      <c r="A156" s="1"/>
      <c r="B156" s="21"/>
      <c r="C156" s="44"/>
      <c r="D156" s="21"/>
      <c r="E156" s="21"/>
      <c r="F156" s="22"/>
      <c r="G156" s="30"/>
      <c r="H156" s="26"/>
      <c r="I156" s="30"/>
      <c r="J156" s="40"/>
      <c r="K156" s="21"/>
      <c r="L156" s="21"/>
      <c r="M156" s="20"/>
      <c r="N156" s="21"/>
      <c r="O156" s="22"/>
      <c r="P156" s="21"/>
      <c r="Q156" s="27"/>
      <c r="R156" s="27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5">
      <c r="A157" s="1"/>
      <c r="B157" s="21"/>
      <c r="C157" s="44"/>
      <c r="D157" s="21"/>
      <c r="E157" s="21"/>
      <c r="F157" s="22"/>
      <c r="G157" s="30"/>
      <c r="H157" s="26"/>
      <c r="I157" s="30"/>
      <c r="J157" s="40"/>
      <c r="K157" s="21"/>
      <c r="L157" s="21"/>
      <c r="M157" s="20"/>
      <c r="N157" s="21"/>
      <c r="O157" s="22"/>
      <c r="P157" s="21"/>
      <c r="Q157" s="27"/>
      <c r="R157" s="27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5">
      <c r="A158" s="1"/>
      <c r="B158" s="21"/>
      <c r="C158" s="44"/>
      <c r="D158" s="21"/>
      <c r="E158" s="21"/>
      <c r="F158" s="22"/>
      <c r="G158" s="30"/>
      <c r="H158" s="26"/>
      <c r="I158" s="30"/>
      <c r="J158" s="40"/>
      <c r="K158" s="21"/>
      <c r="L158" s="21"/>
      <c r="M158" s="20"/>
      <c r="N158" s="21"/>
      <c r="O158" s="22"/>
      <c r="P158" s="21"/>
      <c r="Q158" s="27"/>
      <c r="R158" s="27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5">
      <c r="A159" s="1"/>
      <c r="B159" s="21"/>
      <c r="C159" s="44"/>
      <c r="D159" s="21"/>
      <c r="E159" s="21"/>
      <c r="F159" s="22"/>
      <c r="G159" s="30"/>
      <c r="H159" s="26"/>
      <c r="I159" s="30"/>
      <c r="J159" s="40"/>
      <c r="K159" s="21"/>
      <c r="L159" s="21"/>
      <c r="M159" s="20"/>
      <c r="N159" s="21"/>
      <c r="O159" s="22"/>
      <c r="P159" s="21"/>
      <c r="Q159" s="27"/>
      <c r="R159" s="27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5">
      <c r="A160" s="1"/>
      <c r="B160" s="21"/>
      <c r="C160" s="44"/>
      <c r="D160" s="21"/>
      <c r="E160" s="21"/>
      <c r="F160" s="22"/>
      <c r="G160" s="30"/>
      <c r="H160" s="26"/>
      <c r="I160" s="30"/>
      <c r="J160" s="40"/>
      <c r="K160" s="21"/>
      <c r="L160" s="21"/>
      <c r="M160" s="20"/>
      <c r="N160" s="21"/>
      <c r="O160" s="22"/>
      <c r="P160" s="21"/>
      <c r="Q160" s="27"/>
      <c r="R160" s="27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5">
      <c r="A161" s="1"/>
      <c r="B161" s="21"/>
      <c r="C161" s="44"/>
      <c r="D161" s="21"/>
      <c r="E161" s="21"/>
      <c r="F161" s="22"/>
      <c r="G161" s="30"/>
      <c r="H161" s="26"/>
      <c r="I161" s="30"/>
      <c r="J161" s="40"/>
      <c r="K161" s="21"/>
      <c r="L161" s="21"/>
      <c r="M161" s="20"/>
      <c r="N161" s="21"/>
      <c r="O161" s="22"/>
      <c r="P161" s="21"/>
      <c r="Q161" s="27"/>
      <c r="R161" s="27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5">
      <c r="A162" s="1"/>
      <c r="B162" s="21"/>
      <c r="C162" s="44"/>
      <c r="D162" s="21"/>
      <c r="E162" s="21"/>
      <c r="F162" s="22"/>
      <c r="G162" s="30"/>
      <c r="H162" s="26"/>
      <c r="I162" s="30"/>
      <c r="J162" s="40"/>
      <c r="K162" s="21"/>
      <c r="L162" s="21"/>
      <c r="M162" s="20"/>
      <c r="N162" s="21"/>
      <c r="O162" s="22"/>
      <c r="P162" s="21"/>
      <c r="Q162" s="27"/>
      <c r="R162" s="27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5">
      <c r="A163" s="1"/>
      <c r="B163" s="21"/>
      <c r="C163" s="44"/>
      <c r="D163" s="21"/>
      <c r="E163" s="21"/>
      <c r="F163" s="22"/>
      <c r="G163" s="30"/>
      <c r="H163" s="26"/>
      <c r="I163" s="30"/>
      <c r="J163" s="40"/>
      <c r="K163" s="21"/>
      <c r="L163" s="21"/>
      <c r="M163" s="20"/>
      <c r="N163" s="21"/>
      <c r="O163" s="22"/>
      <c r="P163" s="21"/>
      <c r="Q163" s="27"/>
      <c r="R163" s="27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5">
      <c r="A164" s="1"/>
      <c r="B164" s="21"/>
      <c r="C164" s="44"/>
      <c r="D164" s="21"/>
      <c r="E164" s="21"/>
      <c r="F164" s="22"/>
      <c r="G164" s="30"/>
      <c r="H164" s="26"/>
      <c r="I164" s="30"/>
      <c r="J164" s="40"/>
      <c r="K164" s="21"/>
      <c r="L164" s="21"/>
      <c r="M164" s="20"/>
      <c r="N164" s="21"/>
      <c r="O164" s="22"/>
      <c r="P164" s="21"/>
      <c r="Q164" s="27"/>
      <c r="R164" s="27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5">
      <c r="A165" s="1"/>
      <c r="B165" s="21"/>
      <c r="C165" s="44"/>
      <c r="D165" s="21"/>
      <c r="E165" s="21"/>
      <c r="F165" s="22"/>
      <c r="G165" s="30"/>
      <c r="H165" s="26"/>
      <c r="I165" s="30"/>
      <c r="J165" s="40"/>
      <c r="K165" s="21"/>
      <c r="L165" s="21"/>
      <c r="M165" s="20"/>
      <c r="N165" s="21"/>
      <c r="O165" s="22"/>
      <c r="P165" s="21"/>
      <c r="Q165" s="27"/>
      <c r="R165" s="27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5">
      <c r="A166" s="1"/>
      <c r="B166" s="21"/>
      <c r="C166" s="44"/>
      <c r="D166" s="21"/>
      <c r="E166" s="21"/>
      <c r="F166" s="22"/>
      <c r="G166" s="30"/>
      <c r="H166" s="26"/>
      <c r="I166" s="30"/>
      <c r="J166" s="40"/>
      <c r="K166" s="21"/>
      <c r="L166" s="21"/>
      <c r="M166" s="20"/>
      <c r="N166" s="21"/>
      <c r="O166" s="22"/>
      <c r="P166" s="21"/>
      <c r="Q166" s="27"/>
      <c r="R166" s="27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5">
      <c r="A167" s="1"/>
      <c r="B167" s="21"/>
      <c r="C167" s="44"/>
      <c r="D167" s="21"/>
      <c r="E167" s="21"/>
      <c r="F167" s="22"/>
      <c r="G167" s="30"/>
      <c r="H167" s="26"/>
      <c r="I167" s="30"/>
      <c r="J167" s="40"/>
      <c r="K167" s="21"/>
      <c r="L167" s="21"/>
      <c r="M167" s="20"/>
      <c r="N167" s="21"/>
      <c r="O167" s="22"/>
      <c r="P167" s="21"/>
      <c r="Q167" s="27"/>
      <c r="R167" s="27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5">
      <c r="A168" s="1"/>
      <c r="B168" s="21"/>
      <c r="C168" s="44"/>
      <c r="D168" s="21"/>
      <c r="E168" s="21"/>
      <c r="F168" s="22"/>
      <c r="G168" s="30"/>
      <c r="H168" s="26"/>
      <c r="I168" s="30"/>
      <c r="J168" s="40"/>
      <c r="K168" s="21"/>
      <c r="L168" s="21"/>
      <c r="M168" s="20"/>
      <c r="N168" s="21"/>
      <c r="O168" s="22"/>
      <c r="P168" s="21"/>
      <c r="Q168" s="27"/>
      <c r="R168" s="27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5">
      <c r="A169" s="1"/>
      <c r="B169" s="21"/>
      <c r="C169" s="44"/>
      <c r="D169" s="21"/>
      <c r="E169" s="21"/>
      <c r="F169" s="22"/>
      <c r="G169" s="30"/>
      <c r="H169" s="26"/>
      <c r="I169" s="30"/>
      <c r="J169" s="40"/>
      <c r="K169" s="21"/>
      <c r="L169" s="21"/>
      <c r="M169" s="20"/>
      <c r="N169" s="21"/>
      <c r="O169" s="22"/>
      <c r="P169" s="21"/>
      <c r="Q169" s="27"/>
      <c r="R169" s="27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5">
      <c r="A170" s="1"/>
      <c r="B170" s="21"/>
      <c r="C170" s="44"/>
      <c r="D170" s="21"/>
      <c r="E170" s="21"/>
      <c r="F170" s="22"/>
      <c r="G170" s="30"/>
      <c r="H170" s="26"/>
      <c r="I170" s="30"/>
      <c r="J170" s="40"/>
      <c r="K170" s="21"/>
      <c r="L170" s="21"/>
      <c r="M170" s="20"/>
      <c r="N170" s="21"/>
      <c r="O170" s="22"/>
      <c r="P170" s="21"/>
      <c r="Q170" s="27"/>
      <c r="R170" s="27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5">
      <c r="A171" s="1"/>
      <c r="B171" s="21"/>
      <c r="C171" s="44"/>
      <c r="D171" s="21"/>
      <c r="E171" s="21"/>
      <c r="F171" s="22"/>
      <c r="G171" s="30"/>
      <c r="H171" s="26"/>
      <c r="I171" s="30"/>
      <c r="J171" s="40"/>
      <c r="K171" s="21"/>
      <c r="L171" s="21"/>
      <c r="M171" s="20"/>
      <c r="N171" s="21"/>
      <c r="O171" s="22"/>
      <c r="P171" s="21"/>
      <c r="Q171" s="27"/>
      <c r="R171" s="27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5">
      <c r="A172" s="1"/>
      <c r="B172" s="21"/>
      <c r="C172" s="44"/>
      <c r="D172" s="21"/>
      <c r="E172" s="21"/>
      <c r="F172" s="22"/>
      <c r="G172" s="30"/>
      <c r="H172" s="26"/>
      <c r="I172" s="30"/>
      <c r="J172" s="40"/>
      <c r="K172" s="21"/>
      <c r="L172" s="21"/>
      <c r="M172" s="20"/>
      <c r="N172" s="21"/>
      <c r="O172" s="22"/>
      <c r="P172" s="21"/>
      <c r="Q172" s="27"/>
      <c r="R172" s="27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5">
      <c r="A173" s="1"/>
      <c r="B173" s="21"/>
      <c r="C173" s="44"/>
      <c r="D173" s="21"/>
      <c r="E173" s="21"/>
      <c r="F173" s="22"/>
      <c r="G173" s="30"/>
      <c r="H173" s="26"/>
      <c r="I173" s="30"/>
      <c r="J173" s="40"/>
      <c r="K173" s="21"/>
      <c r="L173" s="21"/>
      <c r="M173" s="20"/>
      <c r="N173" s="21"/>
      <c r="O173" s="22"/>
      <c r="P173" s="21"/>
      <c r="Q173" s="27"/>
      <c r="R173" s="27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5">
      <c r="A174" s="1"/>
      <c r="B174" s="21"/>
      <c r="C174" s="44"/>
      <c r="D174" s="21"/>
      <c r="E174" s="21"/>
      <c r="F174" s="22"/>
      <c r="G174" s="30"/>
      <c r="H174" s="26"/>
      <c r="I174" s="30"/>
      <c r="J174" s="40"/>
      <c r="K174" s="21"/>
      <c r="L174" s="21"/>
      <c r="M174" s="20"/>
      <c r="N174" s="21"/>
      <c r="O174" s="22"/>
      <c r="P174" s="21"/>
      <c r="Q174" s="27"/>
      <c r="R174" s="27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5">
      <c r="A175" s="1"/>
      <c r="B175" s="21"/>
      <c r="C175" s="44"/>
      <c r="D175" s="21"/>
      <c r="E175" s="21"/>
      <c r="F175" s="22"/>
      <c r="G175" s="30"/>
      <c r="H175" s="26"/>
      <c r="I175" s="30"/>
      <c r="J175" s="40"/>
      <c r="K175" s="21"/>
      <c r="L175" s="21"/>
      <c r="M175" s="20"/>
      <c r="N175" s="21"/>
      <c r="O175" s="22"/>
      <c r="P175" s="21"/>
      <c r="Q175" s="27"/>
      <c r="R175" s="27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5">
      <c r="A176" s="1"/>
      <c r="B176" s="21"/>
      <c r="C176" s="44"/>
      <c r="D176" s="21"/>
      <c r="E176" s="21"/>
      <c r="F176" s="22"/>
      <c r="G176" s="30"/>
      <c r="H176" s="26"/>
      <c r="I176" s="30"/>
      <c r="J176" s="40"/>
      <c r="K176" s="21"/>
      <c r="L176" s="21"/>
      <c r="M176" s="20"/>
      <c r="N176" s="21"/>
      <c r="O176" s="22"/>
      <c r="P176" s="21"/>
      <c r="Q176" s="27"/>
      <c r="R176" s="27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5">
      <c r="A177" s="1"/>
      <c r="B177" s="21"/>
      <c r="C177" s="44"/>
      <c r="D177" s="21"/>
      <c r="E177" s="21"/>
      <c r="F177" s="22"/>
      <c r="G177" s="30"/>
      <c r="H177" s="26"/>
      <c r="I177" s="30"/>
      <c r="J177" s="40"/>
      <c r="K177" s="21"/>
      <c r="L177" s="21"/>
      <c r="M177" s="20"/>
      <c r="N177" s="21"/>
      <c r="O177" s="22"/>
      <c r="P177" s="21"/>
      <c r="Q177" s="27"/>
      <c r="R177" s="27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5">
      <c r="A178" s="1"/>
      <c r="B178" s="21"/>
      <c r="C178" s="44"/>
      <c r="D178" s="21"/>
      <c r="E178" s="21"/>
      <c r="F178" s="22"/>
      <c r="G178" s="30"/>
      <c r="H178" s="26"/>
      <c r="I178" s="30"/>
      <c r="J178" s="40"/>
      <c r="K178" s="21"/>
      <c r="L178" s="21"/>
      <c r="M178" s="20"/>
      <c r="N178" s="21"/>
      <c r="O178" s="22"/>
      <c r="P178" s="21"/>
      <c r="Q178" s="27"/>
      <c r="R178" s="27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5">
      <c r="A179" s="1"/>
      <c r="B179" s="21"/>
      <c r="C179" s="44"/>
      <c r="D179" s="21"/>
      <c r="E179" s="21"/>
      <c r="F179" s="22"/>
      <c r="G179" s="30"/>
      <c r="H179" s="26"/>
      <c r="I179" s="30"/>
      <c r="J179" s="40"/>
      <c r="K179" s="21"/>
      <c r="L179" s="21"/>
      <c r="M179" s="20"/>
      <c r="N179" s="21"/>
      <c r="O179" s="22"/>
      <c r="P179" s="21"/>
      <c r="Q179" s="27"/>
      <c r="R179" s="27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5">
      <c r="A180" s="1"/>
      <c r="B180" s="21"/>
      <c r="C180" s="44"/>
      <c r="D180" s="21"/>
      <c r="E180" s="21"/>
      <c r="F180" s="22"/>
      <c r="G180" s="30"/>
      <c r="H180" s="26"/>
      <c r="I180" s="30"/>
      <c r="J180" s="40"/>
      <c r="K180" s="21"/>
      <c r="L180" s="21"/>
      <c r="M180" s="20"/>
      <c r="N180" s="21"/>
      <c r="O180" s="22"/>
      <c r="P180" s="21"/>
      <c r="Q180" s="27"/>
      <c r="R180" s="27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5">
      <c r="A181" s="1"/>
      <c r="B181" s="21"/>
      <c r="C181" s="44"/>
      <c r="D181" s="21"/>
      <c r="E181" s="21"/>
      <c r="F181" s="22"/>
      <c r="G181" s="30"/>
      <c r="H181" s="26"/>
      <c r="I181" s="30"/>
      <c r="J181" s="40"/>
      <c r="K181" s="21"/>
      <c r="L181" s="21"/>
      <c r="M181" s="20"/>
      <c r="N181" s="21"/>
      <c r="O181" s="22"/>
      <c r="P181" s="21"/>
      <c r="Q181" s="27"/>
      <c r="R181" s="27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5">
      <c r="A182" s="1"/>
      <c r="B182" s="21"/>
      <c r="C182" s="44"/>
      <c r="D182" s="21"/>
      <c r="E182" s="21"/>
      <c r="F182" s="22"/>
      <c r="G182" s="30"/>
      <c r="H182" s="26"/>
      <c r="I182" s="30"/>
      <c r="J182" s="40"/>
      <c r="K182" s="21"/>
      <c r="L182" s="21"/>
      <c r="M182" s="20"/>
      <c r="N182" s="21"/>
      <c r="O182" s="22"/>
      <c r="P182" s="21"/>
      <c r="Q182" s="27"/>
      <c r="R182" s="27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5">
      <c r="A183" s="1"/>
      <c r="B183" s="21"/>
      <c r="C183" s="44"/>
      <c r="D183" s="21"/>
      <c r="E183" s="21"/>
      <c r="F183" s="22"/>
      <c r="G183" s="30"/>
      <c r="H183" s="26"/>
      <c r="I183" s="30"/>
      <c r="J183" s="40"/>
      <c r="K183" s="21"/>
      <c r="L183" s="21"/>
      <c r="M183" s="20"/>
      <c r="N183" s="21"/>
      <c r="O183" s="22"/>
      <c r="P183" s="21"/>
      <c r="Q183" s="27"/>
      <c r="R183" s="27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5">
      <c r="A184" s="1"/>
      <c r="B184" s="21"/>
      <c r="C184" s="44"/>
      <c r="D184" s="21"/>
      <c r="E184" s="21"/>
      <c r="F184" s="22"/>
      <c r="G184" s="30"/>
      <c r="H184" s="26"/>
      <c r="I184" s="30"/>
      <c r="J184" s="40"/>
      <c r="K184" s="21"/>
      <c r="L184" s="21"/>
      <c r="M184" s="20"/>
      <c r="N184" s="21"/>
      <c r="O184" s="22"/>
      <c r="P184" s="21"/>
      <c r="Q184" s="27"/>
      <c r="R184" s="27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5">
      <c r="A185" s="1"/>
      <c r="B185" s="21"/>
      <c r="C185" s="44"/>
      <c r="D185" s="21"/>
      <c r="E185" s="21"/>
      <c r="F185" s="22"/>
      <c r="G185" s="30"/>
      <c r="H185" s="26"/>
      <c r="I185" s="30"/>
      <c r="J185" s="40"/>
      <c r="K185" s="21"/>
      <c r="L185" s="21"/>
      <c r="M185" s="20"/>
      <c r="N185" s="21"/>
      <c r="O185" s="22"/>
      <c r="P185" s="21"/>
      <c r="Q185" s="27"/>
      <c r="R185" s="27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5">
      <c r="A186" s="1"/>
      <c r="B186" s="21"/>
      <c r="C186" s="44"/>
      <c r="D186" s="21"/>
      <c r="E186" s="21"/>
      <c r="F186" s="22"/>
      <c r="G186" s="30"/>
      <c r="H186" s="26"/>
      <c r="I186" s="30"/>
      <c r="J186" s="40"/>
      <c r="K186" s="21"/>
      <c r="L186" s="21"/>
      <c r="M186" s="20"/>
      <c r="N186" s="21"/>
      <c r="O186" s="22"/>
      <c r="P186" s="21"/>
      <c r="Q186" s="27"/>
      <c r="R186" s="27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5">
      <c r="A187" s="1"/>
      <c r="B187" s="21"/>
      <c r="C187" s="44"/>
      <c r="D187" s="21"/>
      <c r="E187" s="21"/>
      <c r="F187" s="22"/>
      <c r="G187" s="30"/>
      <c r="H187" s="26"/>
      <c r="I187" s="30"/>
      <c r="J187" s="40"/>
      <c r="K187" s="21"/>
      <c r="L187" s="21"/>
      <c r="M187" s="20"/>
      <c r="N187" s="21"/>
      <c r="O187" s="22"/>
      <c r="P187" s="21"/>
      <c r="Q187" s="27"/>
      <c r="R187" s="27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5">
      <c r="A188" s="1"/>
      <c r="B188" s="21"/>
      <c r="C188" s="44"/>
      <c r="D188" s="21"/>
      <c r="E188" s="21"/>
      <c r="F188" s="22"/>
      <c r="G188" s="30"/>
      <c r="H188" s="26"/>
      <c r="I188" s="30"/>
      <c r="J188" s="40"/>
      <c r="K188" s="21"/>
      <c r="L188" s="21"/>
      <c r="M188" s="20"/>
      <c r="N188" s="21"/>
      <c r="O188" s="22"/>
      <c r="P188" s="21"/>
      <c r="Q188" s="27"/>
      <c r="R188" s="27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5">
      <c r="A189" s="1"/>
      <c r="B189" s="21"/>
      <c r="C189" s="44"/>
      <c r="D189" s="21"/>
      <c r="E189" s="21"/>
      <c r="F189" s="22"/>
      <c r="G189" s="30"/>
      <c r="H189" s="26"/>
      <c r="I189" s="30"/>
      <c r="J189" s="40"/>
      <c r="K189" s="21"/>
      <c r="L189" s="21"/>
      <c r="M189" s="20"/>
      <c r="N189" s="21"/>
      <c r="O189" s="22"/>
      <c r="P189" s="21"/>
      <c r="Q189" s="27"/>
      <c r="R189" s="27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5">
      <c r="A190" s="1"/>
      <c r="B190" s="21"/>
      <c r="C190" s="44"/>
      <c r="D190" s="21"/>
      <c r="E190" s="21"/>
      <c r="F190" s="22"/>
      <c r="G190" s="30"/>
      <c r="H190" s="26"/>
      <c r="I190" s="30"/>
      <c r="J190" s="40"/>
      <c r="K190" s="21"/>
      <c r="L190" s="21"/>
      <c r="M190" s="20"/>
      <c r="N190" s="21"/>
      <c r="O190" s="22"/>
      <c r="P190" s="21"/>
      <c r="Q190" s="27"/>
      <c r="R190" s="27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5">
      <c r="A191" s="1"/>
      <c r="B191" s="21"/>
      <c r="C191" s="44"/>
      <c r="D191" s="21"/>
      <c r="E191" s="21"/>
      <c r="F191" s="22"/>
      <c r="G191" s="30"/>
      <c r="H191" s="26"/>
      <c r="I191" s="30"/>
      <c r="J191" s="40"/>
      <c r="K191" s="21"/>
      <c r="L191" s="21"/>
      <c r="M191" s="20"/>
      <c r="N191" s="21"/>
      <c r="O191" s="22"/>
      <c r="P191" s="21"/>
      <c r="Q191" s="27"/>
      <c r="R191" s="27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5">
      <c r="A192" s="1"/>
      <c r="B192" s="21"/>
      <c r="C192" s="44"/>
      <c r="D192" s="21"/>
      <c r="E192" s="21"/>
      <c r="F192" s="22"/>
      <c r="G192" s="30"/>
      <c r="H192" s="26"/>
      <c r="I192" s="30"/>
      <c r="J192" s="40"/>
      <c r="K192" s="21"/>
      <c r="L192" s="21"/>
      <c r="M192" s="20"/>
      <c r="N192" s="21"/>
      <c r="O192" s="22"/>
      <c r="P192" s="21"/>
      <c r="Q192" s="27"/>
      <c r="R192" s="27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5">
      <c r="A193" s="1"/>
      <c r="B193" s="21"/>
      <c r="C193" s="44"/>
      <c r="D193" s="21"/>
      <c r="E193" s="21"/>
      <c r="F193" s="22"/>
      <c r="G193" s="30"/>
      <c r="H193" s="26"/>
      <c r="I193" s="30"/>
      <c r="J193" s="40"/>
      <c r="K193" s="21"/>
      <c r="L193" s="21"/>
      <c r="M193" s="20"/>
      <c r="N193" s="21"/>
      <c r="O193" s="22"/>
      <c r="P193" s="21"/>
      <c r="Q193" s="27"/>
      <c r="R193" s="27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5">
      <c r="A194" s="1"/>
      <c r="B194" s="21"/>
      <c r="C194" s="44"/>
      <c r="D194" s="21"/>
      <c r="E194" s="21"/>
      <c r="F194" s="22"/>
      <c r="G194" s="30"/>
      <c r="H194" s="26"/>
      <c r="I194" s="30"/>
      <c r="J194" s="40"/>
      <c r="K194" s="21"/>
      <c r="L194" s="21"/>
      <c r="M194" s="20"/>
      <c r="N194" s="21"/>
      <c r="O194" s="22"/>
      <c r="P194" s="21"/>
      <c r="Q194" s="27"/>
      <c r="R194" s="27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5">
      <c r="A195" s="1"/>
      <c r="B195" s="21"/>
      <c r="C195" s="44"/>
      <c r="D195" s="21"/>
      <c r="E195" s="21"/>
      <c r="F195" s="22"/>
      <c r="G195" s="30"/>
      <c r="H195" s="26"/>
      <c r="I195" s="30"/>
      <c r="J195" s="40"/>
      <c r="K195" s="21"/>
      <c r="L195" s="21"/>
      <c r="M195" s="20"/>
      <c r="N195" s="21"/>
      <c r="O195" s="22"/>
      <c r="P195" s="21"/>
      <c r="Q195" s="27"/>
      <c r="R195" s="27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5">
      <c r="A196" s="1"/>
      <c r="B196" s="21"/>
      <c r="C196" s="44"/>
      <c r="D196" s="21"/>
      <c r="E196" s="21"/>
      <c r="F196" s="22"/>
      <c r="G196" s="30"/>
      <c r="H196" s="26"/>
      <c r="I196" s="30"/>
      <c r="J196" s="40"/>
      <c r="K196" s="21"/>
      <c r="L196" s="21"/>
      <c r="M196" s="20"/>
      <c r="N196" s="21"/>
      <c r="O196" s="22"/>
      <c r="P196" s="21"/>
      <c r="Q196" s="27"/>
      <c r="R196" s="27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5">
      <c r="A197" s="1"/>
      <c r="B197" s="21"/>
      <c r="C197" s="44"/>
      <c r="D197" s="21"/>
      <c r="E197" s="21"/>
      <c r="F197" s="22"/>
      <c r="G197" s="30"/>
      <c r="H197" s="26"/>
      <c r="I197" s="30"/>
      <c r="J197" s="40"/>
      <c r="K197" s="21"/>
      <c r="L197" s="21"/>
      <c r="M197" s="20"/>
      <c r="N197" s="21"/>
      <c r="O197" s="22"/>
      <c r="P197" s="21"/>
      <c r="Q197" s="27"/>
      <c r="R197" s="27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5">
      <c r="A198" s="1"/>
      <c r="B198" s="21"/>
      <c r="C198" s="44"/>
      <c r="D198" s="21"/>
      <c r="E198" s="21"/>
      <c r="F198" s="22"/>
      <c r="G198" s="30"/>
      <c r="H198" s="26"/>
      <c r="I198" s="30"/>
      <c r="J198" s="40"/>
      <c r="K198" s="21"/>
      <c r="L198" s="21"/>
      <c r="M198" s="20"/>
      <c r="N198" s="21"/>
      <c r="O198" s="22"/>
      <c r="P198" s="21"/>
      <c r="Q198" s="27"/>
      <c r="R198" s="27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5">
      <c r="A199" s="1"/>
      <c r="B199" s="21"/>
      <c r="C199" s="44"/>
      <c r="D199" s="21"/>
      <c r="E199" s="21"/>
      <c r="F199" s="22"/>
      <c r="G199" s="30"/>
      <c r="H199" s="26"/>
      <c r="I199" s="30"/>
      <c r="J199" s="40"/>
      <c r="K199" s="21"/>
      <c r="L199" s="21"/>
      <c r="M199" s="20"/>
      <c r="N199" s="21"/>
      <c r="O199" s="22"/>
      <c r="P199" s="21"/>
      <c r="Q199" s="27"/>
      <c r="R199" s="27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5">
      <c r="A200" s="1"/>
      <c r="B200" s="21"/>
      <c r="C200" s="44"/>
      <c r="D200" s="21"/>
      <c r="E200" s="21"/>
      <c r="F200" s="22"/>
      <c r="G200" s="30"/>
      <c r="H200" s="26"/>
      <c r="I200" s="30"/>
      <c r="J200" s="40"/>
      <c r="K200" s="21"/>
      <c r="L200" s="21"/>
      <c r="M200" s="20"/>
      <c r="N200" s="21"/>
      <c r="O200" s="22"/>
      <c r="P200" s="21"/>
      <c r="Q200" s="27"/>
      <c r="R200" s="27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5">
      <c r="A201" s="1"/>
      <c r="B201" s="21"/>
      <c r="C201" s="44"/>
      <c r="D201" s="21"/>
      <c r="E201" s="21"/>
      <c r="F201" s="22"/>
      <c r="G201" s="30"/>
      <c r="H201" s="26"/>
      <c r="I201" s="30"/>
      <c r="J201" s="40"/>
      <c r="K201" s="21"/>
      <c r="L201" s="21"/>
      <c r="M201" s="20"/>
      <c r="N201" s="21"/>
      <c r="O201" s="22"/>
      <c r="P201" s="21"/>
      <c r="Q201" s="27"/>
      <c r="R201" s="27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5">
      <c r="A202" s="1"/>
      <c r="B202" s="21"/>
      <c r="C202" s="44"/>
      <c r="D202" s="21"/>
      <c r="E202" s="21"/>
      <c r="F202" s="22"/>
      <c r="G202" s="30"/>
      <c r="H202" s="26"/>
      <c r="I202" s="30"/>
      <c r="J202" s="40"/>
      <c r="K202" s="21"/>
      <c r="L202" s="21"/>
      <c r="M202" s="20"/>
      <c r="N202" s="21"/>
      <c r="O202" s="22"/>
      <c r="P202" s="21"/>
      <c r="Q202" s="27"/>
      <c r="R202" s="27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5">
      <c r="A203" s="1"/>
      <c r="B203" s="21"/>
      <c r="C203" s="44"/>
      <c r="D203" s="21"/>
      <c r="E203" s="21"/>
      <c r="F203" s="22"/>
      <c r="G203" s="30"/>
      <c r="H203" s="26"/>
      <c r="I203" s="30"/>
      <c r="J203" s="40"/>
      <c r="K203" s="21"/>
      <c r="L203" s="21"/>
      <c r="M203" s="20"/>
      <c r="N203" s="21"/>
      <c r="O203" s="22"/>
      <c r="P203" s="21"/>
      <c r="Q203" s="27"/>
      <c r="R203" s="27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5">
      <c r="A204" s="1"/>
      <c r="B204" s="21"/>
      <c r="C204" s="44"/>
      <c r="D204" s="21"/>
      <c r="E204" s="21"/>
      <c r="F204" s="22"/>
      <c r="G204" s="30"/>
      <c r="H204" s="26"/>
      <c r="I204" s="30"/>
      <c r="J204" s="40"/>
      <c r="K204" s="21"/>
      <c r="L204" s="21"/>
      <c r="M204" s="20"/>
      <c r="N204" s="21"/>
      <c r="O204" s="22"/>
      <c r="P204" s="21"/>
      <c r="Q204" s="27"/>
      <c r="R204" s="27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5">
      <c r="A205" s="1"/>
      <c r="B205" s="21"/>
      <c r="C205" s="44"/>
      <c r="D205" s="21"/>
      <c r="E205" s="21"/>
      <c r="F205" s="22"/>
      <c r="G205" s="30"/>
      <c r="H205" s="26"/>
      <c r="I205" s="30"/>
      <c r="J205" s="40"/>
      <c r="K205" s="21"/>
      <c r="L205" s="21"/>
      <c r="M205" s="20"/>
      <c r="N205" s="21"/>
      <c r="O205" s="22"/>
      <c r="P205" s="21"/>
      <c r="Q205" s="27"/>
      <c r="R205" s="27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5">
      <c r="A206" s="1"/>
      <c r="B206" s="21"/>
      <c r="C206" s="44"/>
      <c r="D206" s="21"/>
      <c r="E206" s="21"/>
      <c r="F206" s="22"/>
      <c r="G206" s="30"/>
      <c r="H206" s="26"/>
      <c r="I206" s="30"/>
      <c r="J206" s="40"/>
      <c r="K206" s="21"/>
      <c r="L206" s="21"/>
      <c r="M206" s="20"/>
      <c r="N206" s="21"/>
      <c r="O206" s="22"/>
      <c r="P206" s="21"/>
      <c r="Q206" s="27"/>
      <c r="R206" s="27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5">
      <c r="A207" s="1"/>
      <c r="B207" s="21"/>
      <c r="C207" s="44"/>
      <c r="D207" s="21"/>
      <c r="E207" s="21"/>
      <c r="F207" s="22"/>
      <c r="G207" s="30"/>
      <c r="H207" s="26"/>
      <c r="I207" s="30"/>
      <c r="J207" s="40"/>
      <c r="K207" s="21"/>
      <c r="L207" s="21"/>
      <c r="M207" s="20"/>
      <c r="N207" s="21"/>
      <c r="O207" s="22"/>
      <c r="P207" s="21"/>
      <c r="Q207" s="27"/>
      <c r="R207" s="27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5">
      <c r="A208" s="1"/>
      <c r="B208" s="21"/>
      <c r="C208" s="44"/>
      <c r="D208" s="21"/>
      <c r="E208" s="21"/>
      <c r="F208" s="22"/>
      <c r="G208" s="30"/>
      <c r="H208" s="26"/>
      <c r="I208" s="30"/>
      <c r="J208" s="40"/>
      <c r="K208" s="21"/>
      <c r="L208" s="21"/>
      <c r="M208" s="20"/>
      <c r="N208" s="21"/>
      <c r="O208" s="22"/>
      <c r="P208" s="21"/>
      <c r="Q208" s="27"/>
      <c r="R208" s="27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5">
      <c r="A209" s="1"/>
      <c r="B209" s="21"/>
      <c r="C209" s="44"/>
      <c r="D209" s="21"/>
      <c r="E209" s="21"/>
      <c r="F209" s="22"/>
      <c r="G209" s="30"/>
      <c r="H209" s="26"/>
      <c r="I209" s="30"/>
      <c r="J209" s="40"/>
      <c r="K209" s="21"/>
      <c r="L209" s="21"/>
      <c r="M209" s="20"/>
      <c r="N209" s="21"/>
      <c r="O209" s="22"/>
      <c r="P209" s="21"/>
      <c r="Q209" s="27"/>
      <c r="R209" s="27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5">
      <c r="A210" s="1"/>
      <c r="B210" s="21"/>
      <c r="C210" s="44"/>
      <c r="D210" s="21"/>
      <c r="E210" s="21"/>
      <c r="F210" s="22"/>
      <c r="G210" s="30"/>
      <c r="H210" s="26"/>
      <c r="I210" s="30"/>
      <c r="J210" s="40"/>
      <c r="K210" s="21"/>
      <c r="L210" s="21"/>
      <c r="M210" s="20"/>
      <c r="N210" s="21"/>
      <c r="O210" s="22"/>
      <c r="P210" s="21"/>
      <c r="Q210" s="27"/>
      <c r="R210" s="27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5">
      <c r="A211" s="1"/>
      <c r="B211" s="21"/>
      <c r="C211" s="44"/>
      <c r="D211" s="21"/>
      <c r="E211" s="21"/>
      <c r="F211" s="22"/>
      <c r="G211" s="30"/>
      <c r="H211" s="26"/>
      <c r="I211" s="30"/>
      <c r="J211" s="40"/>
      <c r="K211" s="21"/>
      <c r="L211" s="21"/>
      <c r="M211" s="20"/>
      <c r="N211" s="21"/>
      <c r="O211" s="22"/>
      <c r="P211" s="21"/>
      <c r="Q211" s="27"/>
      <c r="R211" s="27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5">
      <c r="A212" s="1"/>
      <c r="B212" s="21"/>
      <c r="C212" s="44"/>
      <c r="D212" s="21"/>
      <c r="E212" s="21"/>
      <c r="F212" s="22"/>
      <c r="G212" s="30"/>
      <c r="H212" s="26"/>
      <c r="I212" s="30"/>
      <c r="J212" s="40"/>
      <c r="K212" s="21"/>
      <c r="L212" s="21"/>
      <c r="M212" s="20"/>
      <c r="N212" s="21"/>
      <c r="O212" s="22"/>
      <c r="P212" s="21"/>
      <c r="Q212" s="27"/>
      <c r="R212" s="27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5">
      <c r="A213" s="1"/>
      <c r="B213" s="21"/>
      <c r="C213" s="44"/>
      <c r="D213" s="21"/>
      <c r="E213" s="21"/>
      <c r="F213" s="22"/>
      <c r="G213" s="30"/>
      <c r="H213" s="26"/>
      <c r="I213" s="30"/>
      <c r="J213" s="40"/>
      <c r="K213" s="21"/>
      <c r="L213" s="21"/>
      <c r="M213" s="20"/>
      <c r="N213" s="21"/>
      <c r="O213" s="22"/>
      <c r="P213" s="21"/>
      <c r="Q213" s="27"/>
      <c r="R213" s="27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5">
      <c r="A214" s="1"/>
      <c r="B214" s="21"/>
      <c r="C214" s="44"/>
      <c r="D214" s="21"/>
      <c r="E214" s="21"/>
      <c r="F214" s="22"/>
      <c r="G214" s="30"/>
      <c r="H214" s="26"/>
      <c r="I214" s="30"/>
      <c r="J214" s="40"/>
      <c r="K214" s="21"/>
      <c r="L214" s="21"/>
      <c r="M214" s="20"/>
      <c r="N214" s="21"/>
      <c r="O214" s="22"/>
      <c r="P214" s="21"/>
      <c r="Q214" s="27"/>
      <c r="R214" s="27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5">
      <c r="A215" s="1"/>
      <c r="B215" s="21"/>
      <c r="C215" s="44"/>
      <c r="D215" s="21"/>
      <c r="E215" s="21"/>
      <c r="F215" s="22"/>
      <c r="G215" s="30"/>
      <c r="H215" s="26"/>
      <c r="I215" s="30"/>
      <c r="J215" s="40"/>
      <c r="K215" s="21"/>
      <c r="L215" s="21"/>
      <c r="M215" s="20"/>
      <c r="N215" s="21"/>
      <c r="O215" s="22"/>
      <c r="P215" s="21"/>
      <c r="Q215" s="27"/>
      <c r="R215" s="27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5">
      <c r="A216" s="1"/>
      <c r="B216" s="21"/>
      <c r="C216" s="44"/>
      <c r="D216" s="21"/>
      <c r="E216" s="21"/>
      <c r="F216" s="22"/>
      <c r="G216" s="30"/>
      <c r="H216" s="26"/>
      <c r="I216" s="30"/>
      <c r="J216" s="40"/>
      <c r="K216" s="21"/>
      <c r="L216" s="21"/>
      <c r="M216" s="20"/>
      <c r="N216" s="21"/>
      <c r="O216" s="22"/>
      <c r="P216" s="21"/>
      <c r="Q216" s="27"/>
      <c r="R216" s="27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5">
      <c r="A217" s="1"/>
      <c r="B217" s="21"/>
      <c r="C217" s="44"/>
      <c r="D217" s="21"/>
      <c r="E217" s="21"/>
      <c r="F217" s="22"/>
      <c r="G217" s="30"/>
      <c r="H217" s="26"/>
      <c r="I217" s="30"/>
      <c r="J217" s="40"/>
      <c r="K217" s="21"/>
      <c r="L217" s="21"/>
      <c r="M217" s="20"/>
      <c r="N217" s="21"/>
      <c r="O217" s="22"/>
      <c r="P217" s="21"/>
      <c r="Q217" s="27"/>
      <c r="R217" s="27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25">
      <c r="A218" s="1"/>
      <c r="B218" s="21"/>
      <c r="C218" s="44"/>
      <c r="D218" s="21"/>
      <c r="E218" s="21"/>
      <c r="F218" s="22"/>
      <c r="G218" s="30"/>
      <c r="H218" s="26"/>
      <c r="I218" s="30"/>
      <c r="J218" s="40"/>
      <c r="K218" s="21"/>
      <c r="L218" s="21"/>
      <c r="M218" s="20"/>
      <c r="N218" s="21"/>
      <c r="O218" s="22"/>
      <c r="P218" s="21"/>
      <c r="Q218" s="27"/>
      <c r="R218" s="27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25">
      <c r="A219" s="1"/>
      <c r="B219" s="21"/>
      <c r="C219" s="44"/>
      <c r="D219" s="21"/>
      <c r="E219" s="21"/>
      <c r="F219" s="22"/>
      <c r="G219" s="30"/>
      <c r="H219" s="26"/>
      <c r="I219" s="30"/>
      <c r="J219" s="40"/>
      <c r="K219" s="21"/>
      <c r="L219" s="21"/>
      <c r="M219" s="20"/>
      <c r="N219" s="21"/>
      <c r="O219" s="22"/>
      <c r="P219" s="21"/>
      <c r="Q219" s="27"/>
      <c r="R219" s="27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25">
      <c r="A220" s="1"/>
      <c r="B220" s="21"/>
      <c r="C220" s="44"/>
      <c r="D220" s="21"/>
      <c r="E220" s="21"/>
      <c r="F220" s="22"/>
      <c r="G220" s="30"/>
      <c r="H220" s="26"/>
      <c r="I220" s="30"/>
      <c r="J220" s="40"/>
      <c r="K220" s="21"/>
      <c r="L220" s="21"/>
      <c r="M220" s="20"/>
      <c r="N220" s="21"/>
      <c r="O220" s="22"/>
      <c r="P220" s="21"/>
      <c r="Q220" s="27"/>
      <c r="R220" s="27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25">
      <c r="A221" s="1"/>
      <c r="B221" s="21"/>
      <c r="C221" s="44"/>
      <c r="D221" s="21"/>
      <c r="E221" s="21"/>
      <c r="F221" s="22"/>
      <c r="G221" s="30"/>
      <c r="H221" s="26"/>
      <c r="I221" s="30"/>
      <c r="J221" s="40"/>
      <c r="K221" s="21"/>
      <c r="L221" s="21"/>
      <c r="M221" s="20"/>
      <c r="N221" s="21"/>
      <c r="O221" s="22"/>
      <c r="P221" s="21"/>
      <c r="Q221" s="27"/>
      <c r="R221" s="27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25">
      <c r="A222" s="1"/>
      <c r="B222" s="21"/>
      <c r="C222" s="44"/>
      <c r="D222" s="21"/>
      <c r="E222" s="21"/>
      <c r="F222" s="22"/>
      <c r="G222" s="30"/>
      <c r="H222" s="26"/>
      <c r="I222" s="30"/>
      <c r="J222" s="40"/>
      <c r="K222" s="21"/>
      <c r="L222" s="21"/>
      <c r="M222" s="20"/>
      <c r="N222" s="21"/>
      <c r="O222" s="22"/>
      <c r="P222" s="21"/>
      <c r="Q222" s="27"/>
      <c r="R222" s="27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25">
      <c r="A223" s="1"/>
      <c r="B223" s="21"/>
      <c r="C223" s="44"/>
      <c r="D223" s="21"/>
      <c r="E223" s="21"/>
      <c r="F223" s="22"/>
      <c r="G223" s="30"/>
      <c r="H223" s="26"/>
      <c r="I223" s="30"/>
      <c r="J223" s="40"/>
      <c r="K223" s="21"/>
      <c r="L223" s="21"/>
      <c r="M223" s="20"/>
      <c r="N223" s="21"/>
      <c r="O223" s="22"/>
      <c r="P223" s="21"/>
      <c r="Q223" s="27"/>
      <c r="R223" s="27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25">
      <c r="A224" s="1"/>
      <c r="B224" s="21"/>
      <c r="C224" s="44"/>
      <c r="D224" s="21"/>
      <c r="E224" s="21"/>
      <c r="F224" s="22"/>
      <c r="G224" s="30"/>
      <c r="H224" s="26"/>
      <c r="I224" s="30"/>
      <c r="J224" s="40"/>
      <c r="K224" s="21"/>
      <c r="L224" s="21"/>
      <c r="M224" s="20"/>
      <c r="N224" s="21"/>
      <c r="O224" s="22"/>
      <c r="P224" s="21"/>
      <c r="Q224" s="27"/>
      <c r="R224" s="27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25">
      <c r="A225" s="1"/>
      <c r="B225" s="28"/>
      <c r="C225" s="45"/>
      <c r="D225" s="21"/>
      <c r="E225" s="28"/>
      <c r="F225" s="34"/>
      <c r="G225" s="31"/>
      <c r="H225" s="32"/>
      <c r="I225" s="30"/>
      <c r="J225" s="40"/>
      <c r="K225" s="21"/>
      <c r="L225" s="21"/>
      <c r="M225" s="20"/>
      <c r="N225" s="21"/>
      <c r="O225" s="22"/>
      <c r="P225" s="21"/>
      <c r="Q225" s="27"/>
      <c r="R225" s="27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25">
      <c r="A226" s="1"/>
      <c r="B226" s="21"/>
      <c r="C226" s="44"/>
      <c r="D226" s="21"/>
      <c r="E226" s="21"/>
      <c r="F226" s="22"/>
      <c r="G226" s="21"/>
      <c r="H226" s="26"/>
      <c r="I226" s="21"/>
      <c r="J226" s="40"/>
      <c r="K226" s="21"/>
      <c r="L226" s="21"/>
      <c r="M226" s="20"/>
      <c r="N226" s="21"/>
      <c r="O226" s="22"/>
      <c r="P226" s="21"/>
      <c r="Q226" s="27"/>
      <c r="R226" s="27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25">
      <c r="A227" s="1"/>
      <c r="B227" s="21"/>
      <c r="C227" s="44"/>
      <c r="D227" s="21"/>
      <c r="E227" s="21"/>
      <c r="F227" s="22"/>
      <c r="G227" s="21"/>
      <c r="H227" s="26"/>
      <c r="I227" s="21"/>
      <c r="J227" s="40"/>
      <c r="K227" s="21"/>
      <c r="L227" s="21"/>
      <c r="M227" s="20"/>
      <c r="N227" s="21"/>
      <c r="O227" s="22"/>
      <c r="P227" s="21"/>
      <c r="Q227" s="27"/>
      <c r="R227" s="27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25">
      <c r="A228" s="1"/>
      <c r="B228" s="21"/>
      <c r="C228" s="44"/>
      <c r="D228" s="21"/>
      <c r="E228" s="21"/>
      <c r="F228" s="22"/>
      <c r="G228" s="21"/>
      <c r="H228" s="26"/>
      <c r="I228" s="21"/>
      <c r="J228" s="40"/>
      <c r="K228" s="21"/>
      <c r="L228" s="21"/>
      <c r="M228" s="20"/>
      <c r="N228" s="21"/>
      <c r="O228" s="22"/>
      <c r="P228" s="21"/>
      <c r="Q228" s="27"/>
      <c r="R228" s="27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25">
      <c r="A229" s="1"/>
      <c r="B229" s="21"/>
      <c r="C229" s="44"/>
      <c r="D229" s="21"/>
      <c r="E229" s="21"/>
      <c r="F229" s="22"/>
      <c r="G229" s="21"/>
      <c r="H229" s="26"/>
      <c r="I229" s="21"/>
      <c r="J229" s="40"/>
      <c r="K229" s="21"/>
      <c r="L229" s="21"/>
      <c r="M229" s="20"/>
      <c r="N229" s="21"/>
      <c r="O229" s="22"/>
      <c r="P229" s="21"/>
      <c r="Q229" s="27"/>
      <c r="R229" s="27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25">
      <c r="A230" s="1"/>
      <c r="B230" s="21"/>
      <c r="C230" s="44"/>
      <c r="D230" s="21"/>
      <c r="E230" s="21"/>
      <c r="F230" s="22"/>
      <c r="G230" s="21"/>
      <c r="H230" s="26"/>
      <c r="I230" s="21"/>
      <c r="J230" s="40"/>
      <c r="K230" s="21"/>
      <c r="L230" s="21"/>
      <c r="M230" s="20"/>
      <c r="N230" s="21"/>
      <c r="O230" s="22"/>
      <c r="P230" s="21"/>
      <c r="Q230" s="27"/>
      <c r="R230" s="27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25">
      <c r="A231" s="1"/>
      <c r="B231" s="21"/>
      <c r="C231" s="44"/>
      <c r="D231" s="21"/>
      <c r="E231" s="21"/>
      <c r="F231" s="22"/>
      <c r="G231" s="21"/>
      <c r="H231" s="26"/>
      <c r="I231" s="21"/>
      <c r="J231" s="40"/>
      <c r="K231" s="21"/>
      <c r="L231" s="21"/>
      <c r="M231" s="20"/>
      <c r="N231" s="21"/>
      <c r="O231" s="22"/>
      <c r="P231" s="21"/>
      <c r="Q231" s="27"/>
      <c r="R231" s="27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25">
      <c r="A232" s="1"/>
      <c r="B232" s="21"/>
      <c r="C232" s="44"/>
      <c r="D232" s="21"/>
      <c r="E232" s="21"/>
      <c r="F232" s="22"/>
      <c r="G232" s="30"/>
      <c r="H232" s="26"/>
      <c r="I232" s="30"/>
      <c r="J232" s="40"/>
      <c r="K232" s="21"/>
      <c r="L232" s="21"/>
      <c r="M232" s="20"/>
      <c r="N232" s="21"/>
      <c r="O232" s="22"/>
      <c r="P232" s="21"/>
      <c r="Q232" s="27"/>
      <c r="R232" s="27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25">
      <c r="A233" s="1"/>
      <c r="B233" s="21"/>
      <c r="C233" s="44"/>
      <c r="D233" s="21"/>
      <c r="E233" s="21"/>
      <c r="F233" s="22"/>
      <c r="G233" s="21"/>
      <c r="H233" s="26"/>
      <c r="I233" s="21"/>
      <c r="J233" s="40"/>
      <c r="K233" s="21"/>
      <c r="L233" s="21"/>
      <c r="M233" s="20"/>
      <c r="N233" s="21"/>
      <c r="O233" s="22"/>
      <c r="P233" s="21"/>
      <c r="Q233" s="27"/>
      <c r="R233" s="27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25">
      <c r="A234" s="1"/>
      <c r="B234" s="21"/>
      <c r="C234" s="44"/>
      <c r="D234" s="21"/>
      <c r="E234" s="21"/>
      <c r="F234" s="22"/>
      <c r="G234" s="21"/>
      <c r="H234" s="26"/>
      <c r="I234" s="21"/>
      <c r="J234" s="40"/>
      <c r="K234" s="21"/>
      <c r="L234" s="21"/>
      <c r="M234" s="20"/>
      <c r="N234" s="21"/>
      <c r="O234" s="22"/>
      <c r="P234" s="21"/>
      <c r="Q234" s="27"/>
      <c r="R234" s="27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25">
      <c r="A235" s="1"/>
      <c r="B235" s="21"/>
      <c r="C235" s="44"/>
      <c r="D235" s="21"/>
      <c r="E235" s="21"/>
      <c r="F235" s="22"/>
      <c r="G235" s="21"/>
      <c r="H235" s="26"/>
      <c r="I235" s="21"/>
      <c r="J235" s="40"/>
      <c r="K235" s="21"/>
      <c r="L235" s="21"/>
      <c r="M235" s="20"/>
      <c r="N235" s="21"/>
      <c r="O235" s="22"/>
      <c r="P235" s="21"/>
      <c r="Q235" s="27"/>
      <c r="R235" s="27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25">
      <c r="A236" s="1"/>
      <c r="B236" s="21"/>
      <c r="C236" s="44"/>
      <c r="D236" s="21"/>
      <c r="E236" s="21"/>
      <c r="F236" s="22"/>
      <c r="G236" s="21"/>
      <c r="H236" s="26"/>
      <c r="I236" s="21"/>
      <c r="J236" s="40"/>
      <c r="K236" s="21"/>
      <c r="L236" s="21"/>
      <c r="M236" s="20"/>
      <c r="N236" s="21"/>
      <c r="O236" s="22"/>
      <c r="P236" s="21"/>
      <c r="Q236" s="27"/>
      <c r="R236" s="27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25">
      <c r="A237" s="1"/>
      <c r="B237" s="21"/>
      <c r="C237" s="44"/>
      <c r="D237" s="21"/>
      <c r="E237" s="21"/>
      <c r="F237" s="22"/>
      <c r="G237" s="21"/>
      <c r="H237" s="26"/>
      <c r="I237" s="21"/>
      <c r="J237" s="40"/>
      <c r="K237" s="21"/>
      <c r="L237" s="21"/>
      <c r="M237" s="20"/>
      <c r="N237" s="21"/>
      <c r="O237" s="22"/>
      <c r="P237" s="21"/>
      <c r="Q237" s="27"/>
      <c r="R237" s="27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25">
      <c r="A238" s="1"/>
      <c r="B238" s="21"/>
      <c r="C238" s="44"/>
      <c r="D238" s="21"/>
      <c r="E238" s="21"/>
      <c r="F238" s="22"/>
      <c r="G238" s="21"/>
      <c r="H238" s="26"/>
      <c r="I238" s="21"/>
      <c r="J238" s="40"/>
      <c r="K238" s="21"/>
      <c r="L238" s="21"/>
      <c r="M238" s="20"/>
      <c r="N238" s="21"/>
      <c r="O238" s="22"/>
      <c r="P238" s="21"/>
      <c r="Q238" s="27"/>
      <c r="R238" s="27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25">
      <c r="A239" s="1"/>
      <c r="B239" s="21"/>
      <c r="C239" s="44"/>
      <c r="D239" s="21"/>
      <c r="E239" s="21"/>
      <c r="F239" s="22"/>
      <c r="G239" s="21"/>
      <c r="H239" s="26"/>
      <c r="I239" s="21"/>
      <c r="J239" s="40"/>
      <c r="K239" s="21"/>
      <c r="L239" s="21"/>
      <c r="M239" s="20"/>
      <c r="N239" s="21"/>
      <c r="O239" s="22"/>
      <c r="P239" s="21"/>
      <c r="Q239" s="27"/>
      <c r="R239" s="27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25">
      <c r="A240" s="1"/>
      <c r="B240" s="21"/>
      <c r="C240" s="44"/>
      <c r="D240" s="21"/>
      <c r="E240" s="21"/>
      <c r="F240" s="22"/>
      <c r="G240" s="21"/>
      <c r="H240" s="26"/>
      <c r="I240" s="21"/>
      <c r="J240" s="40"/>
      <c r="K240" s="21"/>
      <c r="L240" s="21"/>
      <c r="M240" s="20"/>
      <c r="N240" s="21"/>
      <c r="O240" s="22"/>
      <c r="P240" s="21"/>
      <c r="Q240" s="27"/>
      <c r="R240" s="27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25">
      <c r="A241" s="1"/>
      <c r="B241" s="21"/>
      <c r="C241" s="44"/>
      <c r="D241" s="21"/>
      <c r="E241" s="21"/>
      <c r="F241" s="22"/>
      <c r="G241" s="30"/>
      <c r="H241" s="26"/>
      <c r="I241" s="30"/>
      <c r="J241" s="40"/>
      <c r="K241" s="21"/>
      <c r="L241" s="21"/>
      <c r="M241" s="20"/>
      <c r="N241" s="21"/>
      <c r="O241" s="22"/>
      <c r="P241" s="21"/>
      <c r="Q241" s="27"/>
      <c r="R241" s="27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25">
      <c r="A242" s="1"/>
      <c r="B242" s="21"/>
      <c r="C242" s="44"/>
      <c r="D242" s="21"/>
      <c r="E242" s="21"/>
      <c r="F242" s="22"/>
      <c r="G242" s="21"/>
      <c r="H242" s="26"/>
      <c r="I242" s="21"/>
      <c r="J242" s="40"/>
      <c r="K242" s="21"/>
      <c r="L242" s="21"/>
      <c r="M242" s="20"/>
      <c r="N242" s="21"/>
      <c r="O242" s="22"/>
      <c r="P242" s="21"/>
      <c r="Q242" s="27"/>
      <c r="R242" s="27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25">
      <c r="A243" s="1"/>
      <c r="B243" s="21"/>
      <c r="C243" s="44"/>
      <c r="D243" s="21"/>
      <c r="E243" s="21"/>
      <c r="F243" s="22"/>
      <c r="G243" s="21"/>
      <c r="H243" s="26"/>
      <c r="I243" s="21"/>
      <c r="J243" s="40"/>
      <c r="K243" s="21"/>
      <c r="L243" s="21"/>
      <c r="M243" s="20"/>
      <c r="N243" s="21"/>
      <c r="O243" s="22"/>
      <c r="P243" s="21"/>
      <c r="Q243" s="27"/>
      <c r="R243" s="27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25">
      <c r="A244" s="1"/>
      <c r="B244" s="21"/>
      <c r="C244" s="44"/>
      <c r="D244" s="21"/>
      <c r="E244" s="21"/>
      <c r="F244" s="22"/>
      <c r="G244" s="21"/>
      <c r="H244" s="26"/>
      <c r="I244" s="21"/>
      <c r="J244" s="40"/>
      <c r="K244" s="21"/>
      <c r="L244" s="21"/>
      <c r="M244" s="20"/>
      <c r="N244" s="21"/>
      <c r="O244" s="22"/>
      <c r="P244" s="21"/>
      <c r="Q244" s="27"/>
      <c r="R244" s="27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25">
      <c r="A245" s="1"/>
      <c r="B245" s="21"/>
      <c r="C245" s="44"/>
      <c r="D245" s="21"/>
      <c r="E245" s="21"/>
      <c r="F245" s="22"/>
      <c r="G245" s="21"/>
      <c r="H245" s="26"/>
      <c r="I245" s="21"/>
      <c r="J245" s="40"/>
      <c r="K245" s="21"/>
      <c r="L245" s="21"/>
      <c r="M245" s="20"/>
      <c r="N245" s="21"/>
      <c r="O245" s="22"/>
      <c r="P245" s="21"/>
      <c r="Q245" s="27"/>
      <c r="R245" s="27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25">
      <c r="A246" s="1"/>
      <c r="B246" s="21"/>
      <c r="C246" s="44"/>
      <c r="D246" s="21"/>
      <c r="E246" s="21"/>
      <c r="F246" s="22"/>
      <c r="G246" s="21"/>
      <c r="H246" s="26"/>
      <c r="I246" s="21"/>
      <c r="J246" s="40"/>
      <c r="K246" s="21"/>
      <c r="L246" s="21"/>
      <c r="M246" s="20"/>
      <c r="N246" s="21"/>
      <c r="O246" s="22"/>
      <c r="P246" s="21"/>
      <c r="Q246" s="27"/>
      <c r="R246" s="27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25">
      <c r="A247" s="1"/>
      <c r="B247" s="21"/>
      <c r="C247" s="44"/>
      <c r="D247" s="21"/>
      <c r="E247" s="21"/>
      <c r="F247" s="22"/>
      <c r="G247" s="21"/>
      <c r="H247" s="26"/>
      <c r="I247" s="21"/>
      <c r="J247" s="40"/>
      <c r="K247" s="21"/>
      <c r="L247" s="21"/>
      <c r="M247" s="20"/>
      <c r="N247" s="21"/>
      <c r="O247" s="22"/>
      <c r="P247" s="21"/>
      <c r="Q247" s="27"/>
      <c r="R247" s="27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25">
      <c r="A248" s="1"/>
      <c r="B248" s="21"/>
      <c r="C248" s="44"/>
      <c r="D248" s="21"/>
      <c r="E248" s="21"/>
      <c r="F248" s="22"/>
      <c r="G248" s="21"/>
      <c r="H248" s="26"/>
      <c r="I248" s="21"/>
      <c r="J248" s="40"/>
      <c r="K248" s="21"/>
      <c r="L248" s="21"/>
      <c r="M248" s="20"/>
      <c r="N248" s="21"/>
      <c r="O248" s="22"/>
      <c r="P248" s="21"/>
      <c r="Q248" s="27"/>
      <c r="R248" s="27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25">
      <c r="A249" s="1"/>
      <c r="B249" s="21"/>
      <c r="C249" s="44"/>
      <c r="D249" s="21"/>
      <c r="E249" s="21"/>
      <c r="F249" s="22"/>
      <c r="G249" s="21"/>
      <c r="H249" s="26"/>
      <c r="I249" s="21"/>
      <c r="J249" s="40"/>
      <c r="K249" s="21"/>
      <c r="L249" s="21"/>
      <c r="M249" s="20"/>
      <c r="N249" s="21"/>
      <c r="O249" s="22"/>
      <c r="P249" s="21"/>
      <c r="Q249" s="27"/>
      <c r="R249" s="27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25">
      <c r="A250" s="1"/>
      <c r="B250" s="21"/>
      <c r="C250" s="44"/>
      <c r="D250" s="21"/>
      <c r="E250" s="21"/>
      <c r="F250" s="22"/>
      <c r="G250" s="21"/>
      <c r="H250" s="26"/>
      <c r="I250" s="21"/>
      <c r="J250" s="40"/>
      <c r="K250" s="21"/>
      <c r="L250" s="21"/>
      <c r="M250" s="20"/>
      <c r="N250" s="21"/>
      <c r="O250" s="22"/>
      <c r="P250" s="21"/>
      <c r="Q250" s="27"/>
      <c r="R250" s="27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25">
      <c r="A251" s="1"/>
      <c r="B251" s="21"/>
      <c r="C251" s="44"/>
      <c r="D251" s="21"/>
      <c r="E251" s="21"/>
      <c r="F251" s="22"/>
      <c r="G251" s="21"/>
      <c r="H251" s="26"/>
      <c r="I251" s="21"/>
      <c r="J251" s="40"/>
      <c r="K251" s="21"/>
      <c r="L251" s="21"/>
      <c r="M251" s="20"/>
      <c r="N251" s="21"/>
      <c r="O251" s="22"/>
      <c r="P251" s="21"/>
      <c r="Q251" s="27"/>
      <c r="R251" s="27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25">
      <c r="A252" s="1"/>
      <c r="B252" s="21"/>
      <c r="C252" s="44"/>
      <c r="D252" s="21"/>
      <c r="E252" s="21"/>
      <c r="F252" s="22"/>
      <c r="G252" s="21"/>
      <c r="H252" s="26"/>
      <c r="I252" s="21"/>
      <c r="J252" s="40"/>
      <c r="K252" s="21"/>
      <c r="L252" s="21"/>
      <c r="M252" s="20"/>
      <c r="N252" s="21"/>
      <c r="O252" s="22"/>
      <c r="P252" s="21"/>
      <c r="Q252" s="27"/>
      <c r="R252" s="27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25">
      <c r="A253" s="1"/>
      <c r="B253" s="21"/>
      <c r="C253" s="44"/>
      <c r="D253" s="21"/>
      <c r="E253" s="21"/>
      <c r="F253" s="22"/>
      <c r="G253" s="21"/>
      <c r="H253" s="26"/>
      <c r="I253" s="21"/>
      <c r="J253" s="40"/>
      <c r="K253" s="21"/>
      <c r="L253" s="21"/>
      <c r="M253" s="20"/>
      <c r="N253" s="21"/>
      <c r="O253" s="22"/>
      <c r="P253" s="21"/>
      <c r="Q253" s="27"/>
      <c r="R253" s="27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25">
      <c r="A254" s="1"/>
      <c r="B254" s="21"/>
      <c r="C254" s="44"/>
      <c r="D254" s="21"/>
      <c r="E254" s="21"/>
      <c r="F254" s="22"/>
      <c r="G254" s="21"/>
      <c r="H254" s="26"/>
      <c r="I254" s="21"/>
      <c r="J254" s="40"/>
      <c r="K254" s="21"/>
      <c r="L254" s="21"/>
      <c r="M254" s="20"/>
      <c r="N254" s="21"/>
      <c r="O254" s="22"/>
      <c r="P254" s="21"/>
      <c r="Q254" s="27"/>
      <c r="R254" s="27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25">
      <c r="A255" s="1"/>
      <c r="B255" s="21"/>
      <c r="C255" s="44"/>
      <c r="D255" s="21"/>
      <c r="E255" s="21"/>
      <c r="F255" s="22"/>
      <c r="G255" s="21"/>
      <c r="H255" s="26"/>
      <c r="I255" s="21"/>
      <c r="J255" s="40"/>
      <c r="K255" s="21"/>
      <c r="L255" s="21"/>
      <c r="M255" s="20"/>
      <c r="N255" s="21"/>
      <c r="O255" s="22"/>
      <c r="P255" s="21"/>
      <c r="Q255" s="27"/>
      <c r="R255" s="27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25">
      <c r="A256" s="1"/>
      <c r="B256" s="21"/>
      <c r="C256" s="44"/>
      <c r="D256" s="21"/>
      <c r="E256" s="21"/>
      <c r="F256" s="22"/>
      <c r="G256" s="21"/>
      <c r="H256" s="26"/>
      <c r="I256" s="21"/>
      <c r="J256" s="40"/>
      <c r="K256" s="21"/>
      <c r="L256" s="21"/>
      <c r="M256" s="20"/>
      <c r="N256" s="21"/>
      <c r="O256" s="22"/>
      <c r="P256" s="21"/>
      <c r="Q256" s="27"/>
      <c r="R256" s="27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25">
      <c r="A257" s="1"/>
      <c r="B257" s="21"/>
      <c r="C257" s="44"/>
      <c r="D257" s="21"/>
      <c r="E257" s="21"/>
      <c r="F257" s="22"/>
      <c r="G257" s="21"/>
      <c r="H257" s="26"/>
      <c r="I257" s="21"/>
      <c r="J257" s="40"/>
      <c r="K257" s="21"/>
      <c r="L257" s="21"/>
      <c r="M257" s="20"/>
      <c r="N257" s="21"/>
      <c r="O257" s="22"/>
      <c r="P257" s="21"/>
      <c r="Q257" s="27"/>
      <c r="R257" s="27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25">
      <c r="A258" s="1"/>
      <c r="B258" s="21"/>
      <c r="C258" s="44"/>
      <c r="D258" s="21"/>
      <c r="E258" s="21"/>
      <c r="F258" s="22"/>
      <c r="G258" s="21"/>
      <c r="H258" s="26"/>
      <c r="I258" s="21"/>
      <c r="J258" s="40"/>
      <c r="K258" s="21"/>
      <c r="L258" s="21"/>
      <c r="M258" s="20"/>
      <c r="N258" s="21"/>
      <c r="O258" s="22"/>
      <c r="P258" s="21"/>
      <c r="Q258" s="27"/>
      <c r="R258" s="27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25">
      <c r="A259" s="1"/>
      <c r="B259" s="21"/>
      <c r="C259" s="44"/>
      <c r="D259" s="21"/>
      <c r="E259" s="21"/>
      <c r="F259" s="22"/>
      <c r="G259" s="21"/>
      <c r="H259" s="26"/>
      <c r="I259" s="21"/>
      <c r="J259" s="40"/>
      <c r="K259" s="21"/>
      <c r="L259" s="21"/>
      <c r="M259" s="20"/>
      <c r="N259" s="21"/>
      <c r="O259" s="22"/>
      <c r="P259" s="21"/>
      <c r="Q259" s="27"/>
      <c r="R259" s="27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25">
      <c r="A260" s="1"/>
      <c r="B260" s="21"/>
      <c r="C260" s="44"/>
      <c r="D260" s="21"/>
      <c r="E260" s="21"/>
      <c r="F260" s="22"/>
      <c r="G260" s="30"/>
      <c r="H260" s="26"/>
      <c r="I260" s="30"/>
      <c r="J260" s="40"/>
      <c r="K260" s="21"/>
      <c r="L260" s="21"/>
      <c r="M260" s="20"/>
      <c r="N260" s="21"/>
      <c r="O260" s="22"/>
      <c r="P260" s="21"/>
      <c r="Q260" s="27"/>
      <c r="R260" s="27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25">
      <c r="A261" s="1"/>
      <c r="B261" s="21"/>
      <c r="C261" s="44"/>
      <c r="D261" s="21"/>
      <c r="E261" s="21"/>
      <c r="F261" s="22"/>
      <c r="G261" s="21"/>
      <c r="H261" s="26"/>
      <c r="I261" s="21"/>
      <c r="J261" s="40"/>
      <c r="K261" s="21"/>
      <c r="L261" s="21"/>
      <c r="M261" s="20"/>
      <c r="N261" s="21"/>
      <c r="O261" s="22"/>
      <c r="P261" s="21"/>
      <c r="Q261" s="27"/>
      <c r="R261" s="27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25">
      <c r="A262" s="1"/>
      <c r="B262" s="21"/>
      <c r="C262" s="44"/>
      <c r="D262" s="21"/>
      <c r="E262" s="21"/>
      <c r="F262" s="22"/>
      <c r="G262" s="21"/>
      <c r="H262" s="26"/>
      <c r="I262" s="21"/>
      <c r="J262" s="40"/>
      <c r="K262" s="21"/>
      <c r="L262" s="21"/>
      <c r="M262" s="20"/>
      <c r="N262" s="21"/>
      <c r="O262" s="22"/>
      <c r="P262" s="21"/>
      <c r="Q262" s="27"/>
      <c r="R262" s="27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25">
      <c r="A263" s="1"/>
      <c r="B263" s="21"/>
      <c r="C263" s="44"/>
      <c r="D263" s="21"/>
      <c r="E263" s="21"/>
      <c r="F263" s="22"/>
      <c r="G263" s="21"/>
      <c r="H263" s="26"/>
      <c r="I263" s="21"/>
      <c r="J263" s="40"/>
      <c r="K263" s="21"/>
      <c r="L263" s="21"/>
      <c r="M263" s="20"/>
      <c r="N263" s="21"/>
      <c r="O263" s="22"/>
      <c r="P263" s="21"/>
      <c r="Q263" s="27"/>
      <c r="R263" s="27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25">
      <c r="A264" s="1"/>
      <c r="B264" s="21"/>
      <c r="C264" s="44"/>
      <c r="D264" s="21"/>
      <c r="E264" s="21"/>
      <c r="F264" s="22"/>
      <c r="G264" s="21"/>
      <c r="H264" s="26"/>
      <c r="I264" s="21"/>
      <c r="J264" s="40"/>
      <c r="K264" s="21"/>
      <c r="L264" s="21"/>
      <c r="M264" s="20"/>
      <c r="N264" s="21"/>
      <c r="O264" s="22"/>
      <c r="P264" s="21"/>
      <c r="Q264" s="27"/>
      <c r="R264" s="27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25">
      <c r="A265" s="1"/>
      <c r="B265" s="21"/>
      <c r="C265" s="44"/>
      <c r="D265" s="21"/>
      <c r="E265" s="21"/>
      <c r="F265" s="22"/>
      <c r="G265" s="21"/>
      <c r="H265" s="26"/>
      <c r="I265" s="21"/>
      <c r="J265" s="40"/>
      <c r="K265" s="21"/>
      <c r="L265" s="21"/>
      <c r="M265" s="20"/>
      <c r="N265" s="21"/>
      <c r="O265" s="22"/>
      <c r="P265" s="21"/>
      <c r="Q265" s="27"/>
      <c r="R265" s="27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25">
      <c r="A266" s="1"/>
      <c r="B266" s="21"/>
      <c r="C266" s="44"/>
      <c r="D266" s="21"/>
      <c r="E266" s="21"/>
      <c r="F266" s="22"/>
      <c r="G266" s="21"/>
      <c r="H266" s="26"/>
      <c r="I266" s="21"/>
      <c r="J266" s="40"/>
      <c r="K266" s="21"/>
      <c r="L266" s="21"/>
      <c r="M266" s="20"/>
      <c r="N266" s="21"/>
      <c r="O266" s="22"/>
      <c r="P266" s="21"/>
      <c r="Q266" s="27"/>
      <c r="R266" s="27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25">
      <c r="A267" s="1"/>
      <c r="B267" s="21"/>
      <c r="C267" s="44"/>
      <c r="D267" s="21"/>
      <c r="E267" s="21"/>
      <c r="F267" s="22"/>
      <c r="G267" s="21"/>
      <c r="H267" s="26"/>
      <c r="I267" s="21"/>
      <c r="J267" s="40"/>
      <c r="K267" s="21"/>
      <c r="L267" s="21"/>
      <c r="M267" s="20"/>
      <c r="N267" s="21"/>
      <c r="O267" s="22"/>
      <c r="P267" s="21"/>
      <c r="Q267" s="27"/>
      <c r="R267" s="27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25">
      <c r="A268" s="1"/>
      <c r="B268" s="21"/>
      <c r="C268" s="44"/>
      <c r="D268" s="21"/>
      <c r="E268" s="21"/>
      <c r="F268" s="22"/>
      <c r="G268" s="21"/>
      <c r="H268" s="26"/>
      <c r="I268" s="21"/>
      <c r="J268" s="40"/>
      <c r="K268" s="21"/>
      <c r="L268" s="21"/>
      <c r="M268" s="20"/>
      <c r="N268" s="21"/>
      <c r="O268" s="22"/>
      <c r="P268" s="21"/>
      <c r="Q268" s="27"/>
      <c r="R268" s="27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25">
      <c r="A269" s="1"/>
      <c r="B269" s="21"/>
      <c r="C269" s="44"/>
      <c r="D269" s="21"/>
      <c r="E269" s="21"/>
      <c r="F269" s="22"/>
      <c r="G269" s="21"/>
      <c r="H269" s="26"/>
      <c r="I269" s="21"/>
      <c r="J269" s="40"/>
      <c r="K269" s="21"/>
      <c r="L269" s="21"/>
      <c r="M269" s="20"/>
      <c r="N269" s="21"/>
      <c r="O269" s="22"/>
      <c r="P269" s="21"/>
      <c r="Q269" s="27"/>
      <c r="R269" s="27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25">
      <c r="A270" s="1"/>
      <c r="B270" s="21"/>
      <c r="C270" s="44"/>
      <c r="D270" s="21"/>
      <c r="E270" s="21"/>
      <c r="F270" s="22"/>
      <c r="G270" s="30"/>
      <c r="H270" s="26"/>
      <c r="I270" s="30"/>
      <c r="J270" s="40"/>
      <c r="K270" s="21"/>
      <c r="L270" s="21"/>
      <c r="M270" s="20"/>
      <c r="N270" s="21"/>
      <c r="O270" s="22"/>
      <c r="P270" s="21"/>
      <c r="Q270" s="27"/>
      <c r="R270" s="27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25">
      <c r="A271" s="1"/>
      <c r="B271" s="21"/>
      <c r="C271" s="44"/>
      <c r="D271" s="21"/>
      <c r="E271" s="21"/>
      <c r="F271" s="22"/>
      <c r="G271" s="30"/>
      <c r="H271" s="26"/>
      <c r="I271" s="30"/>
      <c r="J271" s="40"/>
      <c r="K271" s="21"/>
      <c r="L271" s="21"/>
      <c r="M271" s="20"/>
      <c r="N271" s="21"/>
      <c r="O271" s="22"/>
      <c r="P271" s="21"/>
      <c r="Q271" s="27"/>
      <c r="R271" s="27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25">
      <c r="A272" s="1"/>
      <c r="B272" s="21"/>
      <c r="C272" s="44"/>
      <c r="D272" s="21"/>
      <c r="E272" s="21"/>
      <c r="F272" s="22"/>
      <c r="G272" s="21"/>
      <c r="H272" s="26"/>
      <c r="I272" s="21"/>
      <c r="J272" s="40"/>
      <c r="K272" s="21"/>
      <c r="L272" s="21"/>
      <c r="M272" s="20"/>
      <c r="N272" s="21"/>
      <c r="O272" s="22"/>
      <c r="P272" s="21"/>
      <c r="Q272" s="27"/>
      <c r="R272" s="27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25">
      <c r="A273" s="1"/>
      <c r="B273" s="21"/>
      <c r="C273" s="44"/>
      <c r="D273" s="21"/>
      <c r="E273" s="21"/>
      <c r="F273" s="22"/>
      <c r="G273" s="21"/>
      <c r="H273" s="26"/>
      <c r="I273" s="21"/>
      <c r="J273" s="40"/>
      <c r="K273" s="21"/>
      <c r="L273" s="21"/>
      <c r="M273" s="20"/>
      <c r="N273" s="21"/>
      <c r="O273" s="22"/>
      <c r="P273" s="21"/>
      <c r="Q273" s="27"/>
      <c r="R273" s="27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25">
      <c r="A274" s="1"/>
      <c r="B274" s="21"/>
      <c r="C274" s="44"/>
      <c r="D274" s="21"/>
      <c r="E274" s="21"/>
      <c r="F274" s="22"/>
      <c r="G274" s="21"/>
      <c r="H274" s="26"/>
      <c r="I274" s="21"/>
      <c r="J274" s="40"/>
      <c r="K274" s="21"/>
      <c r="L274" s="21"/>
      <c r="M274" s="20"/>
      <c r="N274" s="21"/>
      <c r="O274" s="22"/>
      <c r="P274" s="21"/>
      <c r="Q274" s="27"/>
      <c r="R274" s="27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25">
      <c r="A275" s="1"/>
      <c r="B275" s="21"/>
      <c r="C275" s="44"/>
      <c r="D275" s="21"/>
      <c r="E275" s="21"/>
      <c r="F275" s="22"/>
      <c r="G275" s="21"/>
      <c r="H275" s="26"/>
      <c r="I275" s="21"/>
      <c r="J275" s="40"/>
      <c r="K275" s="21"/>
      <c r="L275" s="21"/>
      <c r="M275" s="20"/>
      <c r="N275" s="21"/>
      <c r="O275" s="22"/>
      <c r="P275" s="21"/>
      <c r="Q275" s="27"/>
      <c r="R275" s="27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25">
      <c r="A276" s="1"/>
      <c r="B276" s="21"/>
      <c r="C276" s="44"/>
      <c r="D276" s="21"/>
      <c r="E276" s="21"/>
      <c r="F276" s="22"/>
      <c r="G276" s="21"/>
      <c r="H276" s="26"/>
      <c r="I276" s="21"/>
      <c r="J276" s="40"/>
      <c r="K276" s="21"/>
      <c r="L276" s="21"/>
      <c r="M276" s="20"/>
      <c r="N276" s="21"/>
      <c r="O276" s="22"/>
      <c r="P276" s="21"/>
      <c r="Q276" s="27"/>
      <c r="R276" s="27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25">
      <c r="A277" s="1"/>
      <c r="B277" s="21"/>
      <c r="C277" s="44"/>
      <c r="D277" s="21"/>
      <c r="E277" s="21"/>
      <c r="F277" s="22"/>
      <c r="G277" s="21"/>
      <c r="H277" s="26"/>
      <c r="I277" s="21"/>
      <c r="J277" s="40"/>
      <c r="K277" s="21"/>
      <c r="L277" s="21"/>
      <c r="M277" s="20"/>
      <c r="N277" s="21"/>
      <c r="O277" s="22"/>
      <c r="P277" s="21"/>
      <c r="Q277" s="27"/>
      <c r="R277" s="27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25">
      <c r="A278" s="1"/>
      <c r="B278" s="21"/>
      <c r="C278" s="44"/>
      <c r="D278" s="21"/>
      <c r="E278" s="21"/>
      <c r="F278" s="22"/>
      <c r="G278" s="21"/>
      <c r="H278" s="26"/>
      <c r="I278" s="21"/>
      <c r="J278" s="40"/>
      <c r="K278" s="21"/>
      <c r="L278" s="21"/>
      <c r="M278" s="20"/>
      <c r="N278" s="21"/>
      <c r="O278" s="22"/>
      <c r="P278" s="21"/>
      <c r="Q278" s="27"/>
      <c r="R278" s="27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25">
      <c r="A279" s="1"/>
      <c r="B279" s="21"/>
      <c r="C279" s="44"/>
      <c r="D279" s="21"/>
      <c r="E279" s="21"/>
      <c r="F279" s="22"/>
      <c r="G279" s="21"/>
      <c r="H279" s="26"/>
      <c r="I279" s="21"/>
      <c r="J279" s="40"/>
      <c r="K279" s="21"/>
      <c r="L279" s="21"/>
      <c r="M279" s="20"/>
      <c r="N279" s="21"/>
      <c r="O279" s="22"/>
      <c r="P279" s="21"/>
      <c r="Q279" s="27"/>
      <c r="R279" s="27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25">
      <c r="A280" s="1"/>
      <c r="B280" s="21"/>
      <c r="C280" s="44"/>
      <c r="D280" s="21"/>
      <c r="E280" s="21"/>
      <c r="F280" s="22"/>
      <c r="G280" s="21"/>
      <c r="H280" s="26"/>
      <c r="I280" s="21"/>
      <c r="J280" s="40"/>
      <c r="K280" s="21"/>
      <c r="L280" s="21"/>
      <c r="M280" s="20"/>
      <c r="N280" s="21"/>
      <c r="O280" s="22"/>
      <c r="P280" s="21"/>
      <c r="Q280" s="27"/>
      <c r="R280" s="27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25">
      <c r="A281" s="1"/>
      <c r="B281" s="21"/>
      <c r="C281" s="44"/>
      <c r="D281" s="21"/>
      <c r="E281" s="21"/>
      <c r="F281" s="22"/>
      <c r="G281" s="21"/>
      <c r="H281" s="26"/>
      <c r="I281" s="21"/>
      <c r="J281" s="40"/>
      <c r="K281" s="21"/>
      <c r="L281" s="21"/>
      <c r="M281" s="20"/>
      <c r="N281" s="21"/>
      <c r="O281" s="22"/>
      <c r="P281" s="21"/>
      <c r="Q281" s="27"/>
      <c r="R281" s="27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25">
      <c r="A282" s="1"/>
      <c r="B282" s="21"/>
      <c r="C282" s="44"/>
      <c r="D282" s="21"/>
      <c r="E282" s="21"/>
      <c r="F282" s="22"/>
      <c r="G282" s="21"/>
      <c r="H282" s="26"/>
      <c r="I282" s="21"/>
      <c r="J282" s="40"/>
      <c r="K282" s="21"/>
      <c r="L282" s="21"/>
      <c r="M282" s="20"/>
      <c r="N282" s="21"/>
      <c r="O282" s="22"/>
      <c r="P282" s="21"/>
      <c r="Q282" s="27"/>
      <c r="R282" s="27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25">
      <c r="A283" s="1"/>
      <c r="B283" s="21"/>
      <c r="C283" s="44"/>
      <c r="D283" s="21"/>
      <c r="E283" s="21"/>
      <c r="F283" s="22"/>
      <c r="G283" s="21"/>
      <c r="H283" s="26"/>
      <c r="I283" s="21"/>
      <c r="J283" s="40"/>
      <c r="K283" s="21"/>
      <c r="L283" s="21"/>
      <c r="M283" s="20"/>
      <c r="N283" s="21"/>
      <c r="O283" s="22"/>
      <c r="P283" s="21"/>
      <c r="Q283" s="27"/>
      <c r="R283" s="27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25">
      <c r="A284" s="1"/>
      <c r="B284" s="21"/>
      <c r="C284" s="44"/>
      <c r="D284" s="21"/>
      <c r="E284" s="21"/>
      <c r="F284" s="22"/>
      <c r="G284" s="21"/>
      <c r="H284" s="26"/>
      <c r="I284" s="30"/>
      <c r="J284" s="40"/>
      <c r="K284" s="21"/>
      <c r="L284" s="21"/>
      <c r="M284" s="20"/>
      <c r="N284" s="21"/>
      <c r="O284" s="22"/>
      <c r="P284" s="21"/>
      <c r="Q284" s="27"/>
      <c r="R284" s="27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25">
      <c r="A285" s="1"/>
      <c r="B285" s="21"/>
      <c r="C285" s="44"/>
      <c r="D285" s="21"/>
      <c r="E285" s="21"/>
      <c r="F285" s="22"/>
      <c r="G285" s="21"/>
      <c r="H285" s="26"/>
      <c r="I285" s="21"/>
      <c r="J285" s="40"/>
      <c r="K285" s="21"/>
      <c r="L285" s="21"/>
      <c r="M285" s="20"/>
      <c r="N285" s="21"/>
      <c r="O285" s="22"/>
      <c r="P285" s="21"/>
      <c r="Q285" s="27"/>
      <c r="R285" s="27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25">
      <c r="A286" s="1"/>
      <c r="B286" s="21"/>
      <c r="C286" s="44"/>
      <c r="D286" s="21"/>
      <c r="E286" s="21"/>
      <c r="F286" s="22"/>
      <c r="G286" s="21"/>
      <c r="H286" s="26"/>
      <c r="I286" s="21"/>
      <c r="J286" s="40"/>
      <c r="K286" s="21"/>
      <c r="L286" s="21"/>
      <c r="M286" s="20"/>
      <c r="N286" s="21"/>
      <c r="O286" s="22"/>
      <c r="P286" s="21"/>
      <c r="Q286" s="27"/>
      <c r="R286" s="27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25">
      <c r="A287" s="1"/>
      <c r="B287" s="21"/>
      <c r="C287" s="44"/>
      <c r="D287" s="21"/>
      <c r="E287" s="21"/>
      <c r="F287" s="22"/>
      <c r="G287" s="21"/>
      <c r="H287" s="26"/>
      <c r="I287" s="21"/>
      <c r="J287" s="40"/>
      <c r="K287" s="21"/>
      <c r="L287" s="21"/>
      <c r="M287" s="20"/>
      <c r="N287" s="21"/>
      <c r="O287" s="22"/>
      <c r="P287" s="21"/>
      <c r="Q287" s="27"/>
      <c r="R287" s="27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25">
      <c r="A288" s="1"/>
      <c r="B288" s="21"/>
      <c r="C288" s="44"/>
      <c r="D288" s="21"/>
      <c r="E288" s="21"/>
      <c r="F288" s="22"/>
      <c r="G288" s="21"/>
      <c r="H288" s="26"/>
      <c r="I288" s="21"/>
      <c r="J288" s="40"/>
      <c r="K288" s="21"/>
      <c r="L288" s="21"/>
      <c r="M288" s="20"/>
      <c r="N288" s="21"/>
      <c r="O288" s="22"/>
      <c r="P288" s="21"/>
      <c r="Q288" s="27"/>
      <c r="R288" s="27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25">
      <c r="A289" s="1"/>
      <c r="B289" s="21"/>
      <c r="C289" s="44"/>
      <c r="D289" s="21"/>
      <c r="E289" s="21"/>
      <c r="F289" s="22"/>
      <c r="G289" s="21"/>
      <c r="H289" s="26"/>
      <c r="I289" s="21"/>
      <c r="J289" s="40"/>
      <c r="K289" s="21"/>
      <c r="L289" s="21"/>
      <c r="M289" s="20"/>
      <c r="N289" s="21"/>
      <c r="O289" s="22"/>
      <c r="P289" s="21"/>
      <c r="Q289" s="27"/>
      <c r="R289" s="27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25">
      <c r="A290" s="1"/>
      <c r="B290" s="21"/>
      <c r="C290" s="44"/>
      <c r="D290" s="21"/>
      <c r="E290" s="21"/>
      <c r="F290" s="22"/>
      <c r="G290" s="21"/>
      <c r="H290" s="26"/>
      <c r="I290" s="21"/>
      <c r="J290" s="40"/>
      <c r="K290" s="21"/>
      <c r="L290" s="21"/>
      <c r="M290" s="20"/>
      <c r="N290" s="21"/>
      <c r="O290" s="22"/>
      <c r="P290" s="21"/>
      <c r="Q290" s="27"/>
      <c r="R290" s="27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25">
      <c r="A291" s="1"/>
      <c r="B291" s="21"/>
      <c r="C291" s="44"/>
      <c r="D291" s="21"/>
      <c r="E291" s="21"/>
      <c r="F291" s="22"/>
      <c r="G291" s="35"/>
      <c r="H291" s="36"/>
      <c r="I291" s="30"/>
      <c r="J291" s="40"/>
      <c r="K291" s="21"/>
      <c r="L291" s="21"/>
      <c r="M291" s="20"/>
      <c r="N291" s="21"/>
      <c r="O291" s="22"/>
      <c r="P291" s="21"/>
      <c r="Q291" s="27"/>
      <c r="R291" s="27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25">
      <c r="A292" s="1"/>
      <c r="B292" s="21"/>
      <c r="C292" s="44"/>
      <c r="D292" s="21"/>
      <c r="E292" s="21"/>
      <c r="F292" s="22"/>
      <c r="G292" s="35"/>
      <c r="H292" s="36"/>
      <c r="I292" s="30"/>
      <c r="J292" s="40"/>
      <c r="K292" s="21"/>
      <c r="L292" s="21"/>
      <c r="M292" s="20"/>
      <c r="N292" s="21"/>
      <c r="O292" s="22"/>
      <c r="P292" s="21"/>
      <c r="Q292" s="27"/>
      <c r="R292" s="27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25">
      <c r="A293" s="1"/>
      <c r="B293" s="21"/>
      <c r="C293" s="44"/>
      <c r="D293" s="21"/>
      <c r="E293" s="21"/>
      <c r="F293" s="22"/>
      <c r="G293" s="21"/>
      <c r="H293" s="26"/>
      <c r="I293" s="21"/>
      <c r="J293" s="40"/>
      <c r="K293" s="21"/>
      <c r="L293" s="21"/>
      <c r="M293" s="20"/>
      <c r="N293" s="21"/>
      <c r="O293" s="22"/>
      <c r="P293" s="21"/>
      <c r="Q293" s="27"/>
      <c r="R293" s="27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25">
      <c r="A294" s="1"/>
      <c r="B294" s="21"/>
      <c r="C294" s="44"/>
      <c r="D294" s="21"/>
      <c r="E294" s="21"/>
      <c r="F294" s="22"/>
      <c r="G294" s="21"/>
      <c r="H294" s="26"/>
      <c r="I294" s="21"/>
      <c r="J294" s="40"/>
      <c r="K294" s="21"/>
      <c r="L294" s="21"/>
      <c r="M294" s="20"/>
      <c r="N294" s="21"/>
      <c r="O294" s="22"/>
      <c r="P294" s="21"/>
      <c r="Q294" s="27"/>
      <c r="R294" s="27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25">
      <c r="A295" s="1"/>
      <c r="B295" s="21"/>
      <c r="C295" s="44"/>
      <c r="D295" s="21"/>
      <c r="E295" s="21"/>
      <c r="F295" s="22"/>
      <c r="G295" s="21"/>
      <c r="H295" s="26"/>
      <c r="I295" s="21"/>
      <c r="J295" s="40"/>
      <c r="K295" s="21"/>
      <c r="L295" s="21"/>
      <c r="M295" s="20"/>
      <c r="N295" s="21"/>
      <c r="O295" s="22"/>
      <c r="P295" s="21"/>
      <c r="Q295" s="27"/>
      <c r="R295" s="27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25">
      <c r="A296" s="1"/>
      <c r="B296" s="21"/>
      <c r="C296" s="44"/>
      <c r="D296" s="21"/>
      <c r="E296" s="21"/>
      <c r="F296" s="22"/>
      <c r="G296" s="21"/>
      <c r="H296" s="26"/>
      <c r="I296" s="21"/>
      <c r="J296" s="40"/>
      <c r="K296" s="21"/>
      <c r="L296" s="21"/>
      <c r="M296" s="20"/>
      <c r="N296" s="21"/>
      <c r="O296" s="22"/>
      <c r="P296" s="21"/>
      <c r="Q296" s="27"/>
      <c r="R296" s="27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25">
      <c r="A297" s="1"/>
      <c r="B297" s="21"/>
      <c r="C297" s="44"/>
      <c r="D297" s="21"/>
      <c r="E297" s="21"/>
      <c r="F297" s="22"/>
      <c r="G297" s="21"/>
      <c r="H297" s="26"/>
      <c r="I297" s="21"/>
      <c r="J297" s="40"/>
      <c r="K297" s="21"/>
      <c r="L297" s="21"/>
      <c r="M297" s="20"/>
      <c r="N297" s="21"/>
      <c r="O297" s="22"/>
      <c r="P297" s="21"/>
      <c r="Q297" s="27"/>
      <c r="R297" s="27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25">
      <c r="A298" s="1"/>
      <c r="B298" s="21"/>
      <c r="C298" s="44"/>
      <c r="D298" s="21"/>
      <c r="E298" s="21"/>
      <c r="F298" s="22"/>
      <c r="G298" s="21"/>
      <c r="H298" s="26"/>
      <c r="I298" s="21"/>
      <c r="J298" s="40"/>
      <c r="K298" s="21"/>
      <c r="L298" s="21"/>
      <c r="M298" s="20"/>
      <c r="N298" s="21"/>
      <c r="O298" s="22"/>
      <c r="P298" s="21"/>
      <c r="Q298" s="27"/>
      <c r="R298" s="27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25">
      <c r="A299" s="1"/>
      <c r="B299" s="21"/>
      <c r="C299" s="44"/>
      <c r="D299" s="21"/>
      <c r="E299" s="21"/>
      <c r="F299" s="22"/>
      <c r="G299" s="21"/>
      <c r="H299" s="26"/>
      <c r="I299" s="21"/>
      <c r="J299" s="40"/>
      <c r="K299" s="21"/>
      <c r="L299" s="21"/>
      <c r="M299" s="20"/>
      <c r="N299" s="21"/>
      <c r="O299" s="22"/>
      <c r="P299" s="21"/>
      <c r="Q299" s="27"/>
      <c r="R299" s="27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25">
      <c r="A300" s="1"/>
      <c r="B300" s="21"/>
      <c r="C300" s="44"/>
      <c r="D300" s="21"/>
      <c r="E300" s="21"/>
      <c r="F300" s="22"/>
      <c r="G300" s="21"/>
      <c r="H300" s="26"/>
      <c r="I300" s="21"/>
      <c r="J300" s="40"/>
      <c r="K300" s="21"/>
      <c r="L300" s="21"/>
      <c r="M300" s="20"/>
      <c r="N300" s="21"/>
      <c r="O300" s="22"/>
      <c r="P300" s="21"/>
      <c r="Q300" s="27"/>
      <c r="R300" s="27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25">
      <c r="A301" s="1"/>
      <c r="B301" s="21"/>
      <c r="C301" s="44"/>
      <c r="D301" s="21"/>
      <c r="E301" s="21"/>
      <c r="F301" s="22"/>
      <c r="G301" s="21"/>
      <c r="H301" s="26"/>
      <c r="I301" s="21"/>
      <c r="J301" s="40"/>
      <c r="K301" s="21"/>
      <c r="L301" s="21"/>
      <c r="M301" s="20"/>
      <c r="N301" s="21"/>
      <c r="O301" s="22"/>
      <c r="P301" s="21"/>
      <c r="Q301" s="27"/>
      <c r="R301" s="27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25">
      <c r="A302" s="1"/>
      <c r="B302" s="21"/>
      <c r="C302" s="44"/>
      <c r="D302" s="21"/>
      <c r="E302" s="21"/>
      <c r="F302" s="22"/>
      <c r="G302" s="21"/>
      <c r="H302" s="26"/>
      <c r="I302" s="21"/>
      <c r="J302" s="40"/>
      <c r="K302" s="21"/>
      <c r="L302" s="21"/>
      <c r="M302" s="20"/>
      <c r="N302" s="21"/>
      <c r="O302" s="22"/>
      <c r="P302" s="21"/>
      <c r="Q302" s="27"/>
      <c r="R302" s="27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25">
      <c r="A303" s="1"/>
      <c r="B303" s="21"/>
      <c r="C303" s="44"/>
      <c r="D303" s="21"/>
      <c r="E303" s="21"/>
      <c r="F303" s="22"/>
      <c r="G303" s="21"/>
      <c r="H303" s="26"/>
      <c r="I303" s="21"/>
      <c r="J303" s="40"/>
      <c r="K303" s="21"/>
      <c r="L303" s="21"/>
      <c r="M303" s="20"/>
      <c r="N303" s="21"/>
      <c r="O303" s="22"/>
      <c r="P303" s="21"/>
      <c r="Q303" s="27"/>
      <c r="R303" s="27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25">
      <c r="A304" s="1"/>
      <c r="B304" s="21"/>
      <c r="C304" s="44"/>
      <c r="D304" s="21"/>
      <c r="E304" s="21"/>
      <c r="F304" s="22"/>
      <c r="G304" s="21"/>
      <c r="H304" s="26"/>
      <c r="I304" s="21"/>
      <c r="J304" s="40"/>
      <c r="K304" s="21"/>
      <c r="L304" s="21"/>
      <c r="M304" s="20"/>
      <c r="N304" s="21"/>
      <c r="O304" s="22"/>
      <c r="P304" s="21"/>
      <c r="Q304" s="27"/>
      <c r="R304" s="27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25">
      <c r="A305" s="1"/>
      <c r="B305" s="21"/>
      <c r="C305" s="44"/>
      <c r="D305" s="21"/>
      <c r="E305" s="21"/>
      <c r="F305" s="22"/>
      <c r="G305" s="21"/>
      <c r="H305" s="26"/>
      <c r="I305" s="21"/>
      <c r="J305" s="40"/>
      <c r="K305" s="21"/>
      <c r="L305" s="21"/>
      <c r="M305" s="20"/>
      <c r="N305" s="21"/>
      <c r="O305" s="22"/>
      <c r="P305" s="21"/>
      <c r="Q305" s="27"/>
      <c r="R305" s="27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25">
      <c r="A306" s="1"/>
      <c r="B306" s="21"/>
      <c r="C306" s="44"/>
      <c r="D306" s="21"/>
      <c r="E306" s="21"/>
      <c r="F306" s="22"/>
      <c r="G306" s="21"/>
      <c r="H306" s="26"/>
      <c r="I306" s="21"/>
      <c r="J306" s="40"/>
      <c r="K306" s="21"/>
      <c r="L306" s="21"/>
      <c r="M306" s="20"/>
      <c r="N306" s="21"/>
      <c r="O306" s="22"/>
      <c r="P306" s="21"/>
      <c r="Q306" s="27"/>
      <c r="R306" s="27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25">
      <c r="A307" s="1"/>
      <c r="B307" s="21"/>
      <c r="C307" s="44"/>
      <c r="D307" s="21"/>
      <c r="E307" s="21"/>
      <c r="F307" s="22"/>
      <c r="G307" s="21"/>
      <c r="H307" s="26"/>
      <c r="I307" s="21"/>
      <c r="J307" s="40"/>
      <c r="K307" s="21"/>
      <c r="L307" s="21"/>
      <c r="M307" s="20"/>
      <c r="N307" s="21"/>
      <c r="O307" s="22"/>
      <c r="P307" s="21"/>
      <c r="Q307" s="27"/>
      <c r="R307" s="27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25">
      <c r="A308" s="1"/>
      <c r="B308" s="21"/>
      <c r="C308" s="44"/>
      <c r="D308" s="21"/>
      <c r="E308" s="21"/>
      <c r="F308" s="22"/>
      <c r="G308" s="21"/>
      <c r="H308" s="26"/>
      <c r="I308" s="21"/>
      <c r="J308" s="40"/>
      <c r="K308" s="21"/>
      <c r="L308" s="21"/>
      <c r="M308" s="20"/>
      <c r="N308" s="21"/>
      <c r="O308" s="22"/>
      <c r="P308" s="21"/>
      <c r="Q308" s="27"/>
      <c r="R308" s="27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25">
      <c r="A309" s="1"/>
      <c r="B309" s="21"/>
      <c r="C309" s="44"/>
      <c r="D309" s="21"/>
      <c r="E309" s="21"/>
      <c r="F309" s="22"/>
      <c r="G309" s="21"/>
      <c r="H309" s="26"/>
      <c r="I309" s="21"/>
      <c r="J309" s="40"/>
      <c r="K309" s="21"/>
      <c r="L309" s="21"/>
      <c r="M309" s="20"/>
      <c r="N309" s="21"/>
      <c r="O309" s="22"/>
      <c r="P309" s="21"/>
      <c r="Q309" s="27"/>
      <c r="R309" s="27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25">
      <c r="A310" s="1"/>
      <c r="B310" s="21"/>
      <c r="C310" s="44"/>
      <c r="D310" s="21"/>
      <c r="E310" s="21"/>
      <c r="F310" s="22"/>
      <c r="G310" s="21"/>
      <c r="H310" s="26"/>
      <c r="I310" s="21"/>
      <c r="J310" s="40"/>
      <c r="K310" s="21"/>
      <c r="L310" s="21"/>
      <c r="M310" s="20"/>
      <c r="N310" s="21"/>
      <c r="O310" s="22"/>
      <c r="P310" s="21"/>
      <c r="Q310" s="27"/>
      <c r="R310" s="27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25">
      <c r="A311" s="1"/>
      <c r="B311" s="21"/>
      <c r="C311" s="44"/>
      <c r="D311" s="21"/>
      <c r="E311" s="21"/>
      <c r="F311" s="22"/>
      <c r="G311" s="21"/>
      <c r="H311" s="26"/>
      <c r="I311" s="21"/>
      <c r="J311" s="40"/>
      <c r="K311" s="21"/>
      <c r="L311" s="21"/>
      <c r="M311" s="20"/>
      <c r="N311" s="21"/>
      <c r="O311" s="22"/>
      <c r="P311" s="21"/>
      <c r="Q311" s="27"/>
      <c r="R311" s="27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25">
      <c r="A312" s="1"/>
      <c r="B312" s="21"/>
      <c r="C312" s="44"/>
      <c r="D312" s="21"/>
      <c r="E312" s="21"/>
      <c r="F312" s="22"/>
      <c r="G312" s="21"/>
      <c r="H312" s="26"/>
      <c r="I312" s="21"/>
      <c r="J312" s="40"/>
      <c r="K312" s="21"/>
      <c r="L312" s="21"/>
      <c r="M312" s="20"/>
      <c r="N312" s="21"/>
      <c r="O312" s="22"/>
      <c r="P312" s="21"/>
      <c r="Q312" s="27"/>
      <c r="R312" s="27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25">
      <c r="A313" s="1"/>
      <c r="B313" s="21"/>
      <c r="C313" s="44"/>
      <c r="D313" s="21"/>
      <c r="E313" s="21"/>
      <c r="F313" s="22"/>
      <c r="G313" s="21"/>
      <c r="H313" s="26"/>
      <c r="I313" s="21"/>
      <c r="J313" s="40"/>
      <c r="K313" s="21"/>
      <c r="L313" s="21"/>
      <c r="M313" s="20"/>
      <c r="N313" s="21"/>
      <c r="O313" s="22"/>
      <c r="P313" s="21"/>
      <c r="Q313" s="27"/>
      <c r="R313" s="27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25">
      <c r="A314" s="1"/>
      <c r="B314" s="21"/>
      <c r="C314" s="44"/>
      <c r="D314" s="21"/>
      <c r="E314" s="21"/>
      <c r="F314" s="22"/>
      <c r="G314" s="21"/>
      <c r="H314" s="26"/>
      <c r="I314" s="21"/>
      <c r="J314" s="40"/>
      <c r="K314" s="21"/>
      <c r="L314" s="21"/>
      <c r="M314" s="20"/>
      <c r="N314" s="21"/>
      <c r="O314" s="22"/>
      <c r="P314" s="21"/>
      <c r="Q314" s="27"/>
      <c r="R314" s="27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25">
      <c r="A315" s="1"/>
      <c r="B315" s="21"/>
      <c r="C315" s="44"/>
      <c r="D315" s="21"/>
      <c r="E315" s="21"/>
      <c r="F315" s="22"/>
      <c r="G315" s="21"/>
      <c r="H315" s="26"/>
      <c r="I315" s="21"/>
      <c r="J315" s="40"/>
      <c r="K315" s="21"/>
      <c r="L315" s="21"/>
      <c r="M315" s="20"/>
      <c r="N315" s="21"/>
      <c r="O315" s="22"/>
      <c r="P315" s="21"/>
      <c r="Q315" s="27"/>
      <c r="R315" s="27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25">
      <c r="A316" s="1"/>
      <c r="B316" s="21"/>
      <c r="C316" s="44"/>
      <c r="D316" s="21"/>
      <c r="E316" s="21"/>
      <c r="F316" s="22"/>
      <c r="G316" s="21"/>
      <c r="H316" s="26"/>
      <c r="I316" s="21"/>
      <c r="J316" s="40"/>
      <c r="K316" s="21"/>
      <c r="L316" s="21"/>
      <c r="M316" s="20"/>
      <c r="N316" s="21"/>
      <c r="O316" s="22"/>
      <c r="P316" s="21"/>
      <c r="Q316" s="27"/>
      <c r="R316" s="27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25">
      <c r="A317" s="1"/>
      <c r="B317" s="21"/>
      <c r="C317" s="44"/>
      <c r="D317" s="21"/>
      <c r="E317" s="21"/>
      <c r="F317" s="22"/>
      <c r="G317" s="21"/>
      <c r="H317" s="26"/>
      <c r="I317" s="21"/>
      <c r="J317" s="40"/>
      <c r="K317" s="21"/>
      <c r="L317" s="21"/>
      <c r="M317" s="20"/>
      <c r="N317" s="21"/>
      <c r="O317" s="22"/>
      <c r="P317" s="21"/>
      <c r="Q317" s="27"/>
      <c r="R317" s="27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25">
      <c r="A318" s="1"/>
      <c r="B318" s="21"/>
      <c r="C318" s="44"/>
      <c r="D318" s="21"/>
      <c r="E318" s="21"/>
      <c r="F318" s="22"/>
      <c r="G318" s="21"/>
      <c r="H318" s="26"/>
      <c r="I318" s="21"/>
      <c r="J318" s="40"/>
      <c r="K318" s="21"/>
      <c r="L318" s="21"/>
      <c r="M318" s="20"/>
      <c r="N318" s="21"/>
      <c r="O318" s="22"/>
      <c r="P318" s="21"/>
      <c r="Q318" s="27"/>
      <c r="R318" s="27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25">
      <c r="A319" s="1"/>
      <c r="B319" s="21"/>
      <c r="C319" s="44"/>
      <c r="D319" s="21"/>
      <c r="E319" s="21"/>
      <c r="F319" s="22"/>
      <c r="G319" s="21"/>
      <c r="H319" s="26"/>
      <c r="I319" s="21"/>
      <c r="J319" s="40"/>
      <c r="K319" s="21"/>
      <c r="L319" s="21"/>
      <c r="M319" s="20"/>
      <c r="N319" s="21"/>
      <c r="O319" s="22"/>
      <c r="P319" s="21"/>
      <c r="Q319" s="27"/>
      <c r="R319" s="27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25">
      <c r="A320" s="1"/>
      <c r="B320" s="21"/>
      <c r="C320" s="44"/>
      <c r="D320" s="21"/>
      <c r="E320" s="21"/>
      <c r="F320" s="22"/>
      <c r="G320" s="21"/>
      <c r="H320" s="26"/>
      <c r="I320" s="21"/>
      <c r="J320" s="40"/>
      <c r="K320" s="21"/>
      <c r="L320" s="21"/>
      <c r="M320" s="20"/>
      <c r="N320" s="21"/>
      <c r="O320" s="22"/>
      <c r="P320" s="21"/>
      <c r="Q320" s="27"/>
      <c r="R320" s="27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25">
      <c r="A321" s="1"/>
      <c r="B321" s="21"/>
      <c r="C321" s="44"/>
      <c r="D321" s="21"/>
      <c r="E321" s="21"/>
      <c r="F321" s="22"/>
      <c r="G321" s="21"/>
      <c r="H321" s="26"/>
      <c r="I321" s="21"/>
      <c r="J321" s="21"/>
      <c r="K321" s="21"/>
      <c r="L321" s="21"/>
      <c r="M321" s="20"/>
      <c r="N321" s="21"/>
      <c r="O321" s="22"/>
      <c r="P321" s="21"/>
      <c r="Q321" s="27"/>
      <c r="R321" s="27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25">
      <c r="A322" s="1"/>
      <c r="B322" s="21"/>
      <c r="C322" s="44"/>
      <c r="D322" s="21"/>
      <c r="E322" s="21"/>
      <c r="F322" s="22"/>
      <c r="G322" s="21"/>
      <c r="H322" s="26"/>
      <c r="I322" s="21"/>
      <c r="J322" s="21"/>
      <c r="K322" s="21"/>
      <c r="L322" s="21"/>
      <c r="M322" s="20"/>
      <c r="N322" s="21"/>
      <c r="O322" s="22"/>
      <c r="P322" s="21"/>
      <c r="Q322" s="27"/>
      <c r="R322" s="27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25">
      <c r="A323" s="1"/>
      <c r="B323" s="21"/>
      <c r="C323" s="44"/>
      <c r="D323" s="21"/>
      <c r="E323" s="21"/>
      <c r="F323" s="22"/>
      <c r="G323" s="29"/>
      <c r="H323" s="37"/>
      <c r="I323" s="21"/>
      <c r="J323" s="21"/>
      <c r="K323" s="21"/>
      <c r="L323" s="21"/>
      <c r="M323" s="20"/>
      <c r="N323" s="21"/>
      <c r="O323" s="22"/>
      <c r="P323" s="21"/>
      <c r="Q323" s="27"/>
      <c r="R323" s="27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25">
      <c r="A324" s="1"/>
      <c r="B324" s="21"/>
      <c r="C324" s="44"/>
      <c r="D324" s="21"/>
      <c r="E324" s="21"/>
      <c r="F324" s="22"/>
      <c r="G324" s="29"/>
      <c r="H324" s="37"/>
      <c r="I324" s="21"/>
      <c r="J324" s="21"/>
      <c r="K324" s="21"/>
      <c r="L324" s="21"/>
      <c r="M324" s="20"/>
      <c r="N324" s="21"/>
      <c r="O324" s="22"/>
      <c r="P324" s="21"/>
      <c r="Q324" s="27"/>
      <c r="R324" s="27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25">
      <c r="A325" s="1"/>
      <c r="B325" s="21"/>
      <c r="C325" s="44"/>
      <c r="D325" s="21"/>
      <c r="E325" s="21"/>
      <c r="F325" s="22"/>
      <c r="G325" s="29"/>
      <c r="H325" s="37"/>
      <c r="I325" s="21"/>
      <c r="J325" s="21"/>
      <c r="K325" s="21"/>
      <c r="L325" s="21"/>
      <c r="M325" s="20"/>
      <c r="N325" s="21"/>
      <c r="O325" s="22"/>
      <c r="P325" s="21"/>
      <c r="Q325" s="27"/>
      <c r="R325" s="27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25">
      <c r="A326" s="1"/>
      <c r="B326" s="21"/>
      <c r="C326" s="44"/>
      <c r="D326" s="21"/>
      <c r="E326" s="21"/>
      <c r="F326" s="22"/>
      <c r="G326" s="29"/>
      <c r="H326" s="37"/>
      <c r="I326" s="21"/>
      <c r="J326" s="21"/>
      <c r="K326" s="21"/>
      <c r="L326" s="21"/>
      <c r="M326" s="20"/>
      <c r="N326" s="21"/>
      <c r="O326" s="22"/>
      <c r="P326" s="21"/>
      <c r="Q326" s="27"/>
      <c r="R326" s="27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25">
      <c r="A327" s="1"/>
      <c r="B327" s="21"/>
      <c r="C327" s="44"/>
      <c r="D327" s="21"/>
      <c r="E327" s="21"/>
      <c r="F327" s="22"/>
      <c r="G327" s="21"/>
      <c r="H327" s="26"/>
      <c r="I327" s="21"/>
      <c r="J327" s="21"/>
      <c r="K327" s="21"/>
      <c r="L327" s="21"/>
      <c r="M327" s="20"/>
      <c r="N327" s="21"/>
      <c r="O327" s="22"/>
      <c r="P327" s="21"/>
      <c r="Q327" s="27"/>
      <c r="R327" s="27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25">
      <c r="A328" s="1"/>
      <c r="B328" s="21"/>
      <c r="C328" s="44"/>
      <c r="D328" s="21"/>
      <c r="E328" s="21"/>
      <c r="F328" s="22"/>
      <c r="G328" s="21"/>
      <c r="H328" s="26"/>
      <c r="I328" s="21"/>
      <c r="J328" s="21"/>
      <c r="K328" s="21"/>
      <c r="L328" s="21"/>
      <c r="M328" s="20"/>
      <c r="N328" s="21"/>
      <c r="O328" s="22"/>
      <c r="P328" s="21"/>
      <c r="Q328" s="27"/>
      <c r="R328" s="27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25">
      <c r="A329" s="1"/>
      <c r="B329" s="21"/>
      <c r="C329" s="44"/>
      <c r="D329" s="21"/>
      <c r="E329" s="21"/>
      <c r="F329" s="22"/>
      <c r="G329" s="21"/>
      <c r="H329" s="26"/>
      <c r="I329" s="21"/>
      <c r="J329" s="21"/>
      <c r="K329" s="21"/>
      <c r="L329" s="21"/>
      <c r="M329" s="20"/>
      <c r="N329" s="21"/>
      <c r="O329" s="22"/>
      <c r="P329" s="21"/>
      <c r="Q329" s="27"/>
      <c r="R329" s="27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25">
      <c r="A330" s="1"/>
      <c r="B330" s="21"/>
      <c r="C330" s="44"/>
      <c r="D330" s="21"/>
      <c r="E330" s="21"/>
      <c r="F330" s="22"/>
      <c r="G330" s="21"/>
      <c r="H330" s="26"/>
      <c r="I330" s="21"/>
      <c r="J330" s="21"/>
      <c r="K330" s="21"/>
      <c r="L330" s="21"/>
      <c r="M330" s="20"/>
      <c r="N330" s="21"/>
      <c r="O330" s="22"/>
      <c r="P330" s="21"/>
      <c r="Q330" s="27"/>
      <c r="R330" s="27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25">
      <c r="A331" s="1"/>
      <c r="B331" s="21"/>
      <c r="C331" s="44"/>
      <c r="D331" s="21"/>
      <c r="E331" s="21"/>
      <c r="F331" s="22"/>
      <c r="G331" s="21"/>
      <c r="H331" s="26"/>
      <c r="I331" s="21"/>
      <c r="J331" s="21"/>
      <c r="K331" s="21"/>
      <c r="L331" s="21"/>
      <c r="M331" s="20"/>
      <c r="N331" s="21"/>
      <c r="O331" s="22"/>
      <c r="P331" s="21"/>
      <c r="Q331" s="27"/>
      <c r="R331" s="27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25">
      <c r="A332" s="1"/>
      <c r="B332" s="21"/>
      <c r="C332" s="44"/>
      <c r="D332" s="21"/>
      <c r="E332" s="21"/>
      <c r="F332" s="22"/>
      <c r="G332" s="21"/>
      <c r="H332" s="26"/>
      <c r="I332" s="21"/>
      <c r="J332" s="21"/>
      <c r="K332" s="21"/>
      <c r="L332" s="21"/>
      <c r="M332" s="20"/>
      <c r="N332" s="21"/>
      <c r="O332" s="22"/>
      <c r="P332" s="21"/>
      <c r="Q332" s="27"/>
      <c r="R332" s="27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25">
      <c r="A333" s="1"/>
      <c r="B333" s="21"/>
      <c r="C333" s="44"/>
      <c r="D333" s="21"/>
      <c r="E333" s="21"/>
      <c r="F333" s="22"/>
      <c r="G333" s="21"/>
      <c r="H333" s="26"/>
      <c r="I333" s="21"/>
      <c r="J333" s="21"/>
      <c r="K333" s="21"/>
      <c r="L333" s="21"/>
      <c r="M333" s="20"/>
      <c r="N333" s="21"/>
      <c r="O333" s="22"/>
      <c r="P333" s="21"/>
      <c r="Q333" s="27"/>
      <c r="R333" s="27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25">
      <c r="A334" s="1"/>
      <c r="B334" s="21"/>
      <c r="C334" s="44"/>
      <c r="D334" s="21"/>
      <c r="E334" s="21"/>
      <c r="F334" s="22"/>
      <c r="G334" s="21"/>
      <c r="H334" s="26"/>
      <c r="I334" s="21"/>
      <c r="J334" s="21"/>
      <c r="K334" s="21"/>
      <c r="L334" s="21"/>
      <c r="M334" s="20"/>
      <c r="N334" s="21"/>
      <c r="O334" s="22"/>
      <c r="P334" s="21"/>
      <c r="Q334" s="27"/>
      <c r="R334" s="27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25">
      <c r="A335" s="1"/>
      <c r="B335" s="21"/>
      <c r="C335" s="44"/>
      <c r="D335" s="21"/>
      <c r="E335" s="21"/>
      <c r="F335" s="22"/>
      <c r="G335" s="21"/>
      <c r="H335" s="26"/>
      <c r="I335" s="21"/>
      <c r="J335" s="21"/>
      <c r="K335" s="21"/>
      <c r="L335" s="21"/>
      <c r="M335" s="20"/>
      <c r="N335" s="21"/>
      <c r="O335" s="22"/>
      <c r="P335" s="21"/>
      <c r="Q335" s="27"/>
      <c r="R335" s="27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25">
      <c r="A336" s="1"/>
      <c r="B336" s="21"/>
      <c r="C336" s="44"/>
      <c r="D336" s="21"/>
      <c r="E336" s="21"/>
      <c r="F336" s="22"/>
      <c r="G336" s="21"/>
      <c r="H336" s="26"/>
      <c r="I336" s="21"/>
      <c r="J336" s="21"/>
      <c r="K336" s="21"/>
      <c r="L336" s="21"/>
      <c r="M336" s="20"/>
      <c r="N336" s="21"/>
      <c r="O336" s="22"/>
      <c r="P336" s="21"/>
      <c r="Q336" s="27"/>
      <c r="R336" s="27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25">
      <c r="A337" s="1"/>
      <c r="B337" s="21"/>
      <c r="C337" s="44"/>
      <c r="D337" s="21"/>
      <c r="E337" s="21"/>
      <c r="F337" s="22"/>
      <c r="G337" s="21"/>
      <c r="H337" s="26"/>
      <c r="I337" s="21"/>
      <c r="J337" s="21"/>
      <c r="K337" s="21"/>
      <c r="L337" s="21"/>
      <c r="M337" s="20"/>
      <c r="N337" s="21"/>
      <c r="O337" s="22"/>
      <c r="P337" s="21"/>
      <c r="Q337" s="27"/>
      <c r="R337" s="27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25">
      <c r="A338" s="1"/>
      <c r="B338" s="21"/>
      <c r="C338" s="44"/>
      <c r="D338" s="21"/>
      <c r="E338" s="21"/>
      <c r="F338" s="22"/>
      <c r="G338" s="21"/>
      <c r="H338" s="26"/>
      <c r="I338" s="21"/>
      <c r="J338" s="21"/>
      <c r="K338" s="21"/>
      <c r="L338" s="21"/>
      <c r="M338" s="20"/>
      <c r="N338" s="21"/>
      <c r="O338" s="22"/>
      <c r="P338" s="21"/>
      <c r="Q338" s="27"/>
      <c r="R338" s="27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25">
      <c r="A339" s="1"/>
      <c r="B339" s="21"/>
      <c r="C339" s="44"/>
      <c r="D339" s="21"/>
      <c r="E339" s="21"/>
      <c r="F339" s="22"/>
      <c r="G339" s="21"/>
      <c r="H339" s="26"/>
      <c r="I339" s="30"/>
      <c r="J339" s="21"/>
      <c r="K339" s="21"/>
      <c r="L339" s="21"/>
      <c r="M339" s="20"/>
      <c r="N339" s="21"/>
      <c r="O339" s="22"/>
      <c r="P339" s="21"/>
      <c r="Q339" s="27"/>
      <c r="R339" s="27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25">
      <c r="A340" s="1"/>
      <c r="B340" s="21"/>
      <c r="C340" s="44"/>
      <c r="D340" s="21"/>
      <c r="E340" s="21"/>
      <c r="F340" s="22"/>
      <c r="G340" s="30"/>
      <c r="H340" s="26"/>
      <c r="I340" s="30"/>
      <c r="J340" s="21"/>
      <c r="K340" s="21"/>
      <c r="L340" s="21"/>
      <c r="M340" s="20"/>
      <c r="N340" s="21"/>
      <c r="O340" s="22"/>
      <c r="P340" s="21"/>
      <c r="Q340" s="27"/>
      <c r="R340" s="27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25">
      <c r="A341" s="1"/>
      <c r="B341" s="21"/>
      <c r="C341" s="44"/>
      <c r="D341" s="21"/>
      <c r="E341" s="21"/>
      <c r="F341" s="22"/>
      <c r="G341" s="30"/>
      <c r="H341" s="26"/>
      <c r="I341" s="30"/>
      <c r="J341" s="21"/>
      <c r="K341" s="21"/>
      <c r="L341" s="21"/>
      <c r="M341" s="20"/>
      <c r="N341" s="21"/>
      <c r="O341" s="22"/>
      <c r="P341" s="21"/>
      <c r="Q341" s="27"/>
      <c r="R341" s="27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25">
      <c r="A342" s="1"/>
      <c r="B342" s="21"/>
      <c r="C342" s="44"/>
      <c r="D342" s="21"/>
      <c r="E342" s="21"/>
      <c r="F342" s="22"/>
      <c r="G342" s="30"/>
      <c r="H342" s="26"/>
      <c r="I342" s="30"/>
      <c r="J342" s="21"/>
      <c r="K342" s="21"/>
      <c r="L342" s="21"/>
      <c r="M342" s="20"/>
      <c r="N342" s="21"/>
      <c r="O342" s="22"/>
      <c r="P342" s="21"/>
      <c r="Q342" s="27"/>
      <c r="R342" s="27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25">
      <c r="A343" s="1"/>
      <c r="B343" s="21"/>
      <c r="C343" s="44"/>
      <c r="D343" s="21"/>
      <c r="E343" s="21"/>
      <c r="F343" s="22"/>
      <c r="G343" s="30"/>
      <c r="H343" s="26"/>
      <c r="I343" s="30"/>
      <c r="J343" s="21"/>
      <c r="K343" s="21"/>
      <c r="L343" s="21"/>
      <c r="M343" s="20"/>
      <c r="N343" s="21"/>
      <c r="O343" s="22"/>
      <c r="P343" s="21"/>
      <c r="Q343" s="27"/>
      <c r="R343" s="27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25">
      <c r="A344" s="1"/>
      <c r="B344" s="21"/>
      <c r="C344" s="44"/>
      <c r="D344" s="21"/>
      <c r="E344" s="21"/>
      <c r="F344" s="22"/>
      <c r="G344" s="30"/>
      <c r="H344" s="26"/>
      <c r="I344" s="30"/>
      <c r="J344" s="21"/>
      <c r="K344" s="21"/>
      <c r="L344" s="21"/>
      <c r="M344" s="20"/>
      <c r="N344" s="21"/>
      <c r="O344" s="22"/>
      <c r="P344" s="21"/>
      <c r="Q344" s="27"/>
      <c r="R344" s="27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25">
      <c r="A345" s="1"/>
      <c r="B345" s="21"/>
      <c r="C345" s="44"/>
      <c r="D345" s="21"/>
      <c r="E345" s="21"/>
      <c r="F345" s="22"/>
      <c r="G345" s="30"/>
      <c r="H345" s="26"/>
      <c r="I345" s="30"/>
      <c r="J345" s="21"/>
      <c r="K345" s="21"/>
      <c r="L345" s="21"/>
      <c r="M345" s="20"/>
      <c r="N345" s="21"/>
      <c r="O345" s="22"/>
      <c r="P345" s="21"/>
      <c r="Q345" s="27"/>
      <c r="R345" s="27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25">
      <c r="A346" s="1"/>
      <c r="B346" s="38"/>
      <c r="C346" s="44"/>
      <c r="D346" s="21"/>
      <c r="E346" s="21"/>
      <c r="F346" s="22"/>
      <c r="G346" s="30"/>
      <c r="H346" s="26"/>
      <c r="I346" s="30"/>
      <c r="J346" s="21"/>
      <c r="K346" s="21"/>
      <c r="L346" s="21"/>
      <c r="M346" s="20"/>
      <c r="N346" s="21"/>
      <c r="O346" s="22"/>
      <c r="P346" s="21"/>
      <c r="Q346" s="27"/>
      <c r="R346" s="27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25">
      <c r="A347" s="1"/>
      <c r="B347" s="21"/>
      <c r="C347" s="44"/>
      <c r="D347" s="21"/>
      <c r="E347" s="21"/>
      <c r="F347" s="22"/>
      <c r="G347" s="21"/>
      <c r="H347" s="26"/>
      <c r="I347" s="30"/>
      <c r="J347" s="21"/>
      <c r="K347" s="21"/>
      <c r="L347" s="21"/>
      <c r="M347" s="20"/>
      <c r="N347" s="21"/>
      <c r="O347" s="22"/>
      <c r="P347" s="21"/>
      <c r="Q347" s="27"/>
      <c r="R347" s="27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25">
      <c r="A348" s="1"/>
      <c r="B348" s="21"/>
      <c r="C348" s="44"/>
      <c r="D348" s="21"/>
      <c r="E348" s="21"/>
      <c r="F348" s="22"/>
      <c r="G348" s="21"/>
      <c r="H348" s="26"/>
      <c r="I348" s="30"/>
      <c r="J348" s="21"/>
      <c r="K348" s="21"/>
      <c r="L348" s="21"/>
      <c r="M348" s="20"/>
      <c r="N348" s="21"/>
      <c r="O348" s="22"/>
      <c r="P348" s="21"/>
      <c r="Q348" s="27"/>
      <c r="R348" s="27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25">
      <c r="A349" s="1"/>
      <c r="B349" s="21"/>
      <c r="C349" s="44"/>
      <c r="D349" s="21"/>
      <c r="E349" s="21"/>
      <c r="F349" s="22"/>
      <c r="G349" s="21"/>
      <c r="H349" s="26"/>
      <c r="I349" s="30"/>
      <c r="J349" s="21"/>
      <c r="K349" s="21"/>
      <c r="L349" s="21"/>
      <c r="M349" s="20"/>
      <c r="N349" s="21"/>
      <c r="O349" s="22"/>
      <c r="P349" s="21"/>
      <c r="Q349" s="27"/>
      <c r="R349" s="27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25">
      <c r="A350" s="1"/>
      <c r="B350" s="21"/>
      <c r="C350" s="44"/>
      <c r="D350" s="21"/>
      <c r="E350" s="21"/>
      <c r="F350" s="22"/>
      <c r="G350" s="21"/>
      <c r="H350" s="26"/>
      <c r="I350" s="30"/>
      <c r="J350" s="21"/>
      <c r="K350" s="21"/>
      <c r="L350" s="21"/>
      <c r="M350" s="20"/>
      <c r="N350" s="21"/>
      <c r="O350" s="22"/>
      <c r="P350" s="21"/>
      <c r="Q350" s="27"/>
      <c r="R350" s="27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25">
      <c r="A351" s="1"/>
      <c r="B351" s="21"/>
      <c r="C351" s="44"/>
      <c r="D351" s="21"/>
      <c r="E351" s="21"/>
      <c r="F351" s="22"/>
      <c r="G351" s="30"/>
      <c r="H351" s="26"/>
      <c r="I351" s="30"/>
      <c r="J351" s="21"/>
      <c r="K351" s="21"/>
      <c r="L351" s="21"/>
      <c r="M351" s="20"/>
      <c r="N351" s="21"/>
      <c r="O351" s="22"/>
      <c r="P351" s="21"/>
      <c r="Q351" s="27"/>
      <c r="R351" s="27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25">
      <c r="A352" s="1"/>
      <c r="B352" s="21"/>
      <c r="C352" s="44"/>
      <c r="D352" s="21"/>
      <c r="E352" s="21"/>
      <c r="F352" s="22"/>
      <c r="G352" s="30"/>
      <c r="H352" s="26"/>
      <c r="I352" s="30"/>
      <c r="J352" s="21"/>
      <c r="K352" s="21"/>
      <c r="L352" s="21"/>
      <c r="M352" s="20"/>
      <c r="N352" s="21"/>
      <c r="O352" s="22"/>
      <c r="P352" s="21"/>
      <c r="Q352" s="27"/>
      <c r="R352" s="27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25">
      <c r="A353" s="1"/>
      <c r="B353" s="21"/>
      <c r="C353" s="44"/>
      <c r="D353" s="21"/>
      <c r="E353" s="21"/>
      <c r="F353" s="22"/>
      <c r="G353" s="30"/>
      <c r="H353" s="26"/>
      <c r="I353" s="30"/>
      <c r="J353" s="21"/>
      <c r="K353" s="21"/>
      <c r="L353" s="21"/>
      <c r="M353" s="20"/>
      <c r="N353" s="21"/>
      <c r="O353" s="22"/>
      <c r="P353" s="21"/>
      <c r="Q353" s="27"/>
      <c r="R353" s="27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25">
      <c r="A354" s="1"/>
      <c r="B354" s="21"/>
      <c r="C354" s="44"/>
      <c r="D354" s="21"/>
      <c r="E354" s="21"/>
      <c r="F354" s="22"/>
      <c r="G354" s="30"/>
      <c r="H354" s="26"/>
      <c r="I354" s="30"/>
      <c r="J354" s="21"/>
      <c r="K354" s="21"/>
      <c r="L354" s="21"/>
      <c r="M354" s="20"/>
      <c r="N354" s="21"/>
      <c r="O354" s="22"/>
      <c r="P354" s="21"/>
      <c r="Q354" s="27"/>
      <c r="R354" s="27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25">
      <c r="A355" s="1"/>
      <c r="B355" s="21"/>
      <c r="C355" s="44"/>
      <c r="D355" s="21"/>
      <c r="E355" s="21"/>
      <c r="F355" s="22"/>
      <c r="G355" s="30"/>
      <c r="H355" s="26"/>
      <c r="I355" s="30"/>
      <c r="J355" s="21"/>
      <c r="K355" s="21"/>
      <c r="L355" s="21"/>
      <c r="M355" s="20"/>
      <c r="N355" s="21"/>
      <c r="O355" s="22"/>
      <c r="P355" s="21"/>
      <c r="Q355" s="27"/>
      <c r="R355" s="27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25">
      <c r="A356" s="1"/>
      <c r="B356" s="21"/>
      <c r="C356" s="44"/>
      <c r="D356" s="21"/>
      <c r="E356" s="21"/>
      <c r="F356" s="22"/>
      <c r="G356" s="30"/>
      <c r="H356" s="26"/>
      <c r="I356" s="30"/>
      <c r="J356" s="21"/>
      <c r="K356" s="21"/>
      <c r="L356" s="21"/>
      <c r="M356" s="20"/>
      <c r="N356" s="21"/>
      <c r="O356" s="22"/>
      <c r="P356" s="21"/>
      <c r="Q356" s="27"/>
      <c r="R356" s="27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25">
      <c r="A357" s="1"/>
      <c r="B357" s="21"/>
      <c r="C357" s="44"/>
      <c r="D357" s="21"/>
      <c r="E357" s="21"/>
      <c r="F357" s="22"/>
      <c r="G357" s="30"/>
      <c r="H357" s="26"/>
      <c r="I357" s="30"/>
      <c r="J357" s="21"/>
      <c r="K357" s="21"/>
      <c r="L357" s="21"/>
      <c r="M357" s="20"/>
      <c r="N357" s="21"/>
      <c r="O357" s="22"/>
      <c r="P357" s="21"/>
      <c r="Q357" s="27"/>
      <c r="R357" s="27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25">
      <c r="A358" s="1"/>
      <c r="B358" s="21"/>
      <c r="C358" s="44"/>
      <c r="D358" s="21"/>
      <c r="E358" s="21"/>
      <c r="F358" s="22"/>
      <c r="G358" s="30"/>
      <c r="H358" s="26"/>
      <c r="I358" s="30"/>
      <c r="J358" s="21"/>
      <c r="K358" s="21"/>
      <c r="L358" s="21"/>
      <c r="M358" s="20"/>
      <c r="N358" s="21"/>
      <c r="O358" s="22"/>
      <c r="P358" s="21"/>
      <c r="Q358" s="27"/>
      <c r="R358" s="27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25">
      <c r="A359" s="1"/>
      <c r="B359" s="21"/>
      <c r="C359" s="44"/>
      <c r="D359" s="21"/>
      <c r="E359" s="21"/>
      <c r="F359" s="22"/>
      <c r="G359" s="30"/>
      <c r="H359" s="26"/>
      <c r="I359" s="30"/>
      <c r="J359" s="21"/>
      <c r="K359" s="21"/>
      <c r="L359" s="21"/>
      <c r="M359" s="20"/>
      <c r="N359" s="21"/>
      <c r="O359" s="22"/>
      <c r="P359" s="21"/>
      <c r="Q359" s="27"/>
      <c r="R359" s="27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25">
      <c r="A360" s="1"/>
      <c r="B360" s="21"/>
      <c r="C360" s="44"/>
      <c r="D360" s="21"/>
      <c r="E360" s="21"/>
      <c r="F360" s="22"/>
      <c r="G360" s="30"/>
      <c r="H360" s="26"/>
      <c r="I360" s="30"/>
      <c r="J360" s="21"/>
      <c r="K360" s="21"/>
      <c r="L360" s="21"/>
      <c r="M360" s="20"/>
      <c r="N360" s="21"/>
      <c r="O360" s="22"/>
      <c r="P360" s="21"/>
      <c r="Q360" s="27"/>
      <c r="R360" s="27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25">
      <c r="A361" s="1"/>
      <c r="B361" s="21"/>
      <c r="C361" s="44"/>
      <c r="D361" s="21"/>
      <c r="E361" s="21"/>
      <c r="F361" s="22"/>
      <c r="G361" s="30"/>
      <c r="H361" s="26"/>
      <c r="I361" s="30"/>
      <c r="J361" s="21"/>
      <c r="K361" s="21"/>
      <c r="L361" s="21"/>
      <c r="M361" s="20"/>
      <c r="N361" s="21"/>
      <c r="O361" s="22"/>
      <c r="P361" s="21"/>
      <c r="Q361" s="27"/>
      <c r="R361" s="27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25">
      <c r="A362" s="1"/>
      <c r="B362" s="21"/>
      <c r="C362" s="44"/>
      <c r="D362" s="21"/>
      <c r="E362" s="21"/>
      <c r="F362" s="22"/>
      <c r="G362" s="30"/>
      <c r="H362" s="26"/>
      <c r="I362" s="30"/>
      <c r="J362" s="21"/>
      <c r="K362" s="21"/>
      <c r="L362" s="21"/>
      <c r="M362" s="20"/>
      <c r="N362" s="21"/>
      <c r="O362" s="22"/>
      <c r="P362" s="21"/>
      <c r="Q362" s="27"/>
      <c r="R362" s="27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25">
      <c r="A363" s="1"/>
      <c r="B363" s="21"/>
      <c r="C363" s="44"/>
      <c r="D363" s="21"/>
      <c r="E363" s="21"/>
      <c r="F363" s="22"/>
      <c r="G363" s="21"/>
      <c r="H363" s="26"/>
      <c r="I363" s="30"/>
      <c r="J363" s="21"/>
      <c r="K363" s="21"/>
      <c r="L363" s="21"/>
      <c r="M363" s="20"/>
      <c r="N363" s="21"/>
      <c r="O363" s="22"/>
      <c r="P363" s="21"/>
      <c r="Q363" s="27"/>
      <c r="R363" s="27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25">
      <c r="A364" s="1"/>
      <c r="B364" s="21"/>
      <c r="C364" s="44"/>
      <c r="D364" s="21"/>
      <c r="E364" s="21"/>
      <c r="F364" s="22"/>
      <c r="G364" s="30"/>
      <c r="H364" s="26"/>
      <c r="I364" s="30"/>
      <c r="J364" s="21"/>
      <c r="K364" s="21"/>
      <c r="L364" s="21"/>
      <c r="M364" s="20"/>
      <c r="N364" s="21"/>
      <c r="O364" s="22"/>
      <c r="P364" s="21"/>
      <c r="Q364" s="27"/>
      <c r="R364" s="27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25">
      <c r="A365" s="1"/>
      <c r="B365" s="21"/>
      <c r="C365" s="44"/>
      <c r="D365" s="21"/>
      <c r="E365" s="21"/>
      <c r="F365" s="22"/>
      <c r="G365" s="30"/>
      <c r="H365" s="26"/>
      <c r="I365" s="30"/>
      <c r="J365" s="21"/>
      <c r="K365" s="21"/>
      <c r="L365" s="21"/>
      <c r="M365" s="20"/>
      <c r="N365" s="21"/>
      <c r="O365" s="22"/>
      <c r="P365" s="21"/>
      <c r="Q365" s="27"/>
      <c r="R365" s="27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25">
      <c r="A366" s="1"/>
      <c r="B366" s="21"/>
      <c r="C366" s="44"/>
      <c r="D366" s="21"/>
      <c r="E366" s="21"/>
      <c r="F366" s="22"/>
      <c r="G366" s="30"/>
      <c r="H366" s="26"/>
      <c r="I366" s="30"/>
      <c r="J366" s="21"/>
      <c r="K366" s="21"/>
      <c r="L366" s="21"/>
      <c r="M366" s="20"/>
      <c r="N366" s="21"/>
      <c r="O366" s="22"/>
      <c r="P366" s="21"/>
      <c r="Q366" s="27"/>
      <c r="R366" s="27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25">
      <c r="A367" s="1"/>
      <c r="B367" s="21"/>
      <c r="C367" s="44"/>
      <c r="D367" s="21"/>
      <c r="E367" s="21"/>
      <c r="F367" s="22"/>
      <c r="G367" s="30"/>
      <c r="H367" s="26"/>
      <c r="I367" s="30"/>
      <c r="J367" s="21"/>
      <c r="K367" s="21"/>
      <c r="L367" s="21"/>
      <c r="M367" s="20"/>
      <c r="N367" s="21"/>
      <c r="O367" s="22"/>
      <c r="P367" s="21"/>
      <c r="Q367" s="27"/>
      <c r="R367" s="27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25">
      <c r="A368" s="1"/>
      <c r="B368" s="21"/>
      <c r="C368" s="44"/>
      <c r="D368" s="21"/>
      <c r="E368" s="21"/>
      <c r="F368" s="22"/>
      <c r="G368" s="21"/>
      <c r="H368" s="26"/>
      <c r="I368" s="30"/>
      <c r="J368" s="21"/>
      <c r="K368" s="21"/>
      <c r="L368" s="20"/>
      <c r="M368" s="21"/>
      <c r="N368" s="21"/>
      <c r="O368" s="22"/>
      <c r="P368" s="21"/>
      <c r="Q368" s="27"/>
      <c r="R368" s="27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25">
      <c r="A369" s="1"/>
      <c r="B369" s="21"/>
      <c r="C369" s="44"/>
      <c r="D369" s="21"/>
      <c r="E369" s="21"/>
      <c r="F369" s="22"/>
      <c r="G369" s="30"/>
      <c r="H369" s="26"/>
      <c r="I369" s="30"/>
      <c r="J369" s="39"/>
      <c r="K369" s="21"/>
      <c r="L369" s="21"/>
      <c r="M369" s="20"/>
      <c r="N369" s="21"/>
      <c r="O369" s="22"/>
      <c r="P369" s="21"/>
      <c r="Q369" s="27"/>
      <c r="R369" s="27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25">
      <c r="A370" s="1"/>
      <c r="B370" s="21"/>
      <c r="C370" s="44"/>
      <c r="D370" s="21"/>
      <c r="E370" s="21"/>
      <c r="F370" s="22"/>
      <c r="G370" s="30"/>
      <c r="H370" s="26"/>
      <c r="I370" s="30"/>
      <c r="J370" s="21"/>
      <c r="K370" s="21"/>
      <c r="L370" s="21"/>
      <c r="M370" s="20"/>
      <c r="N370" s="21"/>
      <c r="O370" s="22"/>
      <c r="P370" s="21"/>
      <c r="Q370" s="27"/>
      <c r="R370" s="27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25">
      <c r="A371" s="1"/>
      <c r="B371" s="21"/>
      <c r="C371" s="44"/>
      <c r="D371" s="21"/>
      <c r="E371" s="21"/>
      <c r="F371" s="22"/>
      <c r="G371" s="21"/>
      <c r="H371" s="26"/>
      <c r="I371" s="21"/>
      <c r="J371" s="21"/>
      <c r="K371" s="21"/>
      <c r="L371" s="21"/>
      <c r="M371" s="20"/>
      <c r="N371" s="21"/>
      <c r="O371" s="22"/>
      <c r="P371" s="21"/>
      <c r="Q371" s="27"/>
      <c r="R371" s="27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25">
      <c r="A372" s="1"/>
      <c r="B372" s="21"/>
      <c r="C372" s="44"/>
      <c r="D372" s="21"/>
      <c r="E372" s="21"/>
      <c r="F372" s="22"/>
      <c r="G372" s="21"/>
      <c r="H372" s="26"/>
      <c r="I372" s="21"/>
      <c r="J372" s="21"/>
      <c r="K372" s="21"/>
      <c r="L372" s="21"/>
      <c r="M372" s="20"/>
      <c r="N372" s="21"/>
      <c r="O372" s="22"/>
      <c r="P372" s="21"/>
      <c r="Q372" s="27"/>
      <c r="R372" s="27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25">
      <c r="A373" s="1"/>
      <c r="B373" s="21"/>
      <c r="C373" s="44"/>
      <c r="D373" s="21"/>
      <c r="E373" s="21"/>
      <c r="F373" s="22"/>
      <c r="G373" s="21"/>
      <c r="H373" s="26"/>
      <c r="I373" s="21"/>
      <c r="J373" s="21"/>
      <c r="K373" s="21"/>
      <c r="L373" s="21"/>
      <c r="M373" s="20"/>
      <c r="N373" s="21"/>
      <c r="O373" s="22"/>
      <c r="P373" s="21"/>
      <c r="Q373" s="27"/>
      <c r="R373" s="27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25">
      <c r="A374" s="1"/>
      <c r="B374" s="21"/>
      <c r="C374" s="44"/>
      <c r="D374" s="21"/>
      <c r="E374" s="21"/>
      <c r="F374" s="22"/>
      <c r="G374" s="21"/>
      <c r="H374" s="26"/>
      <c r="I374" s="21"/>
      <c r="J374" s="21"/>
      <c r="K374" s="21"/>
      <c r="L374" s="21"/>
      <c r="M374" s="20"/>
      <c r="N374" s="21"/>
      <c r="O374" s="22"/>
      <c r="P374" s="21"/>
      <c r="Q374" s="27"/>
      <c r="R374" s="27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25">
      <c r="A375" s="1"/>
      <c r="B375" s="21"/>
      <c r="C375" s="44"/>
      <c r="D375" s="21"/>
      <c r="E375" s="21"/>
      <c r="F375" s="22"/>
      <c r="G375" s="21"/>
      <c r="H375" s="26"/>
      <c r="I375" s="21"/>
      <c r="J375" s="21"/>
      <c r="K375" s="21"/>
      <c r="L375" s="21"/>
      <c r="M375" s="20"/>
      <c r="N375" s="21"/>
      <c r="O375" s="22"/>
      <c r="P375" s="21"/>
      <c r="Q375" s="27"/>
      <c r="R375" s="27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25">
      <c r="A376" s="1"/>
      <c r="B376" s="21"/>
      <c r="C376" s="44"/>
      <c r="D376" s="21"/>
      <c r="E376" s="21"/>
      <c r="F376" s="22"/>
      <c r="G376" s="21"/>
      <c r="H376" s="26"/>
      <c r="I376" s="21"/>
      <c r="J376" s="21"/>
      <c r="K376" s="21"/>
      <c r="L376" s="21"/>
      <c r="M376" s="20"/>
      <c r="N376" s="21"/>
      <c r="O376" s="22"/>
      <c r="P376" s="21"/>
      <c r="Q376" s="27"/>
      <c r="R376" s="27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25">
      <c r="A377" s="1"/>
      <c r="B377" s="21"/>
      <c r="C377" s="44"/>
      <c r="D377" s="21"/>
      <c r="E377" s="21"/>
      <c r="F377" s="22"/>
      <c r="G377" s="21"/>
      <c r="H377" s="26"/>
      <c r="I377" s="21"/>
      <c r="J377" s="21"/>
      <c r="K377" s="21"/>
      <c r="L377" s="21"/>
      <c r="M377" s="20"/>
      <c r="N377" s="21"/>
      <c r="O377" s="22"/>
      <c r="P377" s="21"/>
      <c r="Q377" s="27"/>
      <c r="R377" s="27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25">
      <c r="A378" s="1"/>
      <c r="B378" s="21"/>
      <c r="C378" s="44"/>
      <c r="D378" s="21"/>
      <c r="E378" s="21"/>
      <c r="F378" s="22"/>
      <c r="G378" s="21"/>
      <c r="H378" s="26"/>
      <c r="I378" s="21"/>
      <c r="J378" s="21"/>
      <c r="K378" s="21"/>
      <c r="L378" s="21"/>
      <c r="M378" s="20"/>
      <c r="N378" s="21"/>
      <c r="O378" s="22"/>
      <c r="P378" s="21"/>
      <c r="Q378" s="27"/>
      <c r="R378" s="27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25">
      <c r="A379" s="1"/>
      <c r="B379" s="21"/>
      <c r="C379" s="44"/>
      <c r="D379" s="21"/>
      <c r="E379" s="21"/>
      <c r="F379" s="22"/>
      <c r="G379" s="21"/>
      <c r="H379" s="26"/>
      <c r="I379" s="21"/>
      <c r="J379" s="21"/>
      <c r="K379" s="21"/>
      <c r="L379" s="21"/>
      <c r="M379" s="20"/>
      <c r="N379" s="21"/>
      <c r="O379" s="22"/>
      <c r="P379" s="21"/>
      <c r="Q379" s="27"/>
      <c r="R379" s="27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25">
      <c r="A380" s="1"/>
      <c r="B380" s="21"/>
      <c r="C380" s="44"/>
      <c r="D380" s="21"/>
      <c r="E380" s="21"/>
      <c r="F380" s="22"/>
      <c r="G380" s="21"/>
      <c r="H380" s="26"/>
      <c r="I380" s="21"/>
      <c r="J380" s="21"/>
      <c r="K380" s="21"/>
      <c r="L380" s="21"/>
      <c r="M380" s="20"/>
      <c r="N380" s="21"/>
      <c r="O380" s="22"/>
      <c r="P380" s="21"/>
      <c r="Q380" s="27"/>
      <c r="R380" s="27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25">
      <c r="A381" s="1"/>
      <c r="B381" s="21"/>
      <c r="C381" s="44"/>
      <c r="D381" s="21"/>
      <c r="E381" s="21"/>
      <c r="F381" s="22"/>
      <c r="G381" s="30"/>
      <c r="H381" s="26"/>
      <c r="I381" s="21"/>
      <c r="J381" s="21"/>
      <c r="K381" s="21"/>
      <c r="L381" s="21"/>
      <c r="M381" s="20"/>
      <c r="N381" s="21"/>
      <c r="O381" s="22"/>
      <c r="P381" s="21"/>
      <c r="Q381" s="27"/>
      <c r="R381" s="27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25">
      <c r="A382" s="1"/>
      <c r="B382" s="21"/>
      <c r="C382" s="44"/>
      <c r="D382" s="21"/>
      <c r="E382" s="21"/>
      <c r="F382" s="22"/>
      <c r="G382" s="30"/>
      <c r="H382" s="26"/>
      <c r="I382" s="21"/>
      <c r="J382" s="21"/>
      <c r="K382" s="21"/>
      <c r="L382" s="21"/>
      <c r="M382" s="20"/>
      <c r="N382" s="21"/>
      <c r="O382" s="22"/>
      <c r="P382" s="21"/>
      <c r="Q382" s="27"/>
      <c r="R382" s="27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25">
      <c r="A383" s="1"/>
      <c r="B383" s="21"/>
      <c r="C383" s="44"/>
      <c r="D383" s="21"/>
      <c r="E383" s="21"/>
      <c r="F383" s="22"/>
      <c r="G383" s="30"/>
      <c r="H383" s="26"/>
      <c r="I383" s="30"/>
      <c r="J383" s="21"/>
      <c r="K383" s="21"/>
      <c r="L383" s="21"/>
      <c r="M383" s="20"/>
      <c r="N383" s="21"/>
      <c r="O383" s="22"/>
      <c r="P383" s="21"/>
      <c r="Q383" s="27"/>
      <c r="R383" s="27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25">
      <c r="A384" s="1"/>
      <c r="B384" s="21"/>
      <c r="C384" s="44"/>
      <c r="D384" s="21"/>
      <c r="E384" s="21"/>
      <c r="F384" s="22"/>
      <c r="G384" s="30"/>
      <c r="H384" s="26"/>
      <c r="I384" s="30"/>
      <c r="J384" s="21"/>
      <c r="K384" s="21"/>
      <c r="L384" s="21"/>
      <c r="M384" s="20"/>
      <c r="N384" s="21"/>
      <c r="O384" s="22"/>
      <c r="P384" s="21"/>
      <c r="Q384" s="27"/>
      <c r="R384" s="27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25">
      <c r="A385" s="1"/>
      <c r="B385" s="21"/>
      <c r="C385" s="44"/>
      <c r="D385" s="21"/>
      <c r="E385" s="21"/>
      <c r="F385" s="22"/>
      <c r="G385" s="30"/>
      <c r="H385" s="26"/>
      <c r="I385" s="30"/>
      <c r="J385" s="21"/>
      <c r="K385" s="21"/>
      <c r="L385" s="21"/>
      <c r="M385" s="20"/>
      <c r="N385" s="21"/>
      <c r="O385" s="22"/>
      <c r="P385" s="21"/>
      <c r="Q385" s="27"/>
      <c r="R385" s="27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25">
      <c r="A386" s="1"/>
      <c r="B386" s="21"/>
      <c r="C386" s="44"/>
      <c r="D386" s="21"/>
      <c r="E386" s="21"/>
      <c r="F386" s="22"/>
      <c r="G386" s="30"/>
      <c r="H386" s="26"/>
      <c r="I386" s="30"/>
      <c r="J386" s="21"/>
      <c r="K386" s="21"/>
      <c r="L386" s="21"/>
      <c r="M386" s="20"/>
      <c r="N386" s="21"/>
      <c r="O386" s="22"/>
      <c r="P386" s="21"/>
      <c r="Q386" s="27"/>
      <c r="R386" s="27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25">
      <c r="A387" s="1"/>
      <c r="B387" s="21"/>
      <c r="C387" s="44"/>
      <c r="D387" s="21"/>
      <c r="E387" s="21"/>
      <c r="F387" s="22"/>
      <c r="G387" s="30"/>
      <c r="H387" s="26"/>
      <c r="I387" s="30"/>
      <c r="J387" s="21"/>
      <c r="K387" s="21"/>
      <c r="L387" s="21"/>
      <c r="M387" s="20"/>
      <c r="N387" s="21"/>
      <c r="O387" s="22"/>
      <c r="P387" s="21"/>
      <c r="Q387" s="27"/>
      <c r="R387" s="27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25">
      <c r="A388" s="1"/>
      <c r="B388" s="21"/>
      <c r="C388" s="44"/>
      <c r="D388" s="21"/>
      <c r="E388" s="21"/>
      <c r="F388" s="22"/>
      <c r="G388" s="30"/>
      <c r="H388" s="26"/>
      <c r="I388" s="30"/>
      <c r="J388" s="21"/>
      <c r="K388" s="21"/>
      <c r="L388" s="21"/>
      <c r="M388" s="20"/>
      <c r="N388" s="21"/>
      <c r="O388" s="22"/>
      <c r="P388" s="21"/>
      <c r="Q388" s="27"/>
      <c r="R388" s="27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25">
      <c r="A389" s="1"/>
      <c r="B389" s="21"/>
      <c r="C389" s="44"/>
      <c r="D389" s="21"/>
      <c r="E389" s="21"/>
      <c r="F389" s="22"/>
      <c r="G389" s="30"/>
      <c r="H389" s="26"/>
      <c r="I389" s="30"/>
      <c r="J389" s="21"/>
      <c r="K389" s="21"/>
      <c r="L389" s="21"/>
      <c r="M389" s="20"/>
      <c r="N389" s="21"/>
      <c r="O389" s="22"/>
      <c r="P389" s="21"/>
      <c r="Q389" s="27"/>
      <c r="R389" s="27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25">
      <c r="A390" s="1"/>
      <c r="B390" s="21"/>
      <c r="C390" s="44"/>
      <c r="D390" s="21"/>
      <c r="E390" s="21"/>
      <c r="F390" s="22"/>
      <c r="G390" s="30"/>
      <c r="H390" s="26"/>
      <c r="I390" s="30"/>
      <c r="J390" s="21"/>
      <c r="K390" s="21"/>
      <c r="L390" s="21"/>
      <c r="M390" s="20"/>
      <c r="N390" s="21"/>
      <c r="O390" s="22"/>
      <c r="P390" s="21"/>
      <c r="Q390" s="27"/>
      <c r="R390" s="27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25">
      <c r="A391" s="1"/>
      <c r="B391" s="21"/>
      <c r="C391" s="44"/>
      <c r="D391" s="21"/>
      <c r="E391" s="21"/>
      <c r="F391" s="22"/>
      <c r="G391" s="21"/>
      <c r="H391" s="26"/>
      <c r="I391" s="21"/>
      <c r="J391" s="21"/>
      <c r="K391" s="21"/>
      <c r="L391" s="21"/>
      <c r="M391" s="20"/>
      <c r="N391" s="21"/>
      <c r="O391" s="22"/>
      <c r="P391" s="21"/>
      <c r="Q391" s="27"/>
      <c r="R391" s="27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25">
      <c r="A392" s="1"/>
      <c r="B392" s="21"/>
      <c r="C392" s="44"/>
      <c r="D392" s="21"/>
      <c r="E392" s="21"/>
      <c r="F392" s="22"/>
      <c r="G392" s="21"/>
      <c r="H392" s="26"/>
      <c r="I392" s="21"/>
      <c r="J392" s="21"/>
      <c r="K392" s="21"/>
      <c r="L392" s="21"/>
      <c r="M392" s="20"/>
      <c r="N392" s="21"/>
      <c r="O392" s="22"/>
      <c r="P392" s="21"/>
      <c r="Q392" s="27"/>
      <c r="R392" s="27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25">
      <c r="A393" s="1"/>
      <c r="B393" s="21"/>
      <c r="C393" s="44"/>
      <c r="D393" s="21"/>
      <c r="E393" s="21"/>
      <c r="F393" s="22"/>
      <c r="G393" s="30"/>
      <c r="H393" s="26"/>
      <c r="I393" s="30"/>
      <c r="J393" s="21"/>
      <c r="K393" s="21"/>
      <c r="L393" s="21"/>
      <c r="M393" s="20"/>
      <c r="N393" s="21"/>
      <c r="O393" s="22"/>
      <c r="P393" s="21"/>
      <c r="Q393" s="27"/>
      <c r="R393" s="27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25">
      <c r="A394" s="1"/>
      <c r="B394" s="21"/>
      <c r="C394" s="44"/>
      <c r="D394" s="21"/>
      <c r="E394" s="21"/>
      <c r="F394" s="22"/>
      <c r="G394" s="21"/>
      <c r="H394" s="26"/>
      <c r="I394" s="21"/>
      <c r="J394" s="21"/>
      <c r="K394" s="21"/>
      <c r="L394" s="21"/>
      <c r="M394" s="20"/>
      <c r="N394" s="21"/>
      <c r="O394" s="22"/>
      <c r="P394" s="21"/>
      <c r="Q394" s="27"/>
      <c r="R394" s="27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25">
      <c r="A395" s="1"/>
      <c r="B395" s="21"/>
      <c r="C395" s="44"/>
      <c r="D395" s="21"/>
      <c r="E395" s="21"/>
      <c r="F395" s="22"/>
      <c r="G395" s="21"/>
      <c r="H395" s="26"/>
      <c r="I395" s="21"/>
      <c r="J395" s="21"/>
      <c r="K395" s="21"/>
      <c r="L395" s="21"/>
      <c r="M395" s="20"/>
      <c r="N395" s="21"/>
      <c r="O395" s="22"/>
      <c r="P395" s="21"/>
      <c r="Q395" s="27"/>
      <c r="R395" s="27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25">
      <c r="A396" s="1"/>
      <c r="B396" s="21"/>
      <c r="C396" s="44"/>
      <c r="D396" s="21"/>
      <c r="E396" s="21"/>
      <c r="F396" s="22"/>
      <c r="G396" s="21"/>
      <c r="H396" s="26"/>
      <c r="I396" s="21"/>
      <c r="J396" s="21"/>
      <c r="K396" s="21"/>
      <c r="L396" s="21"/>
      <c r="M396" s="20"/>
      <c r="N396" s="21"/>
      <c r="O396" s="22"/>
      <c r="P396" s="21"/>
      <c r="Q396" s="27"/>
      <c r="R396" s="27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25">
      <c r="A397" s="1"/>
      <c r="B397" s="21"/>
      <c r="C397" s="44"/>
      <c r="D397" s="21"/>
      <c r="E397" s="21"/>
      <c r="F397" s="22"/>
      <c r="G397" s="21"/>
      <c r="H397" s="26"/>
      <c r="I397" s="21"/>
      <c r="J397" s="21"/>
      <c r="K397" s="21"/>
      <c r="L397" s="21"/>
      <c r="M397" s="20"/>
      <c r="N397" s="21"/>
      <c r="O397" s="22"/>
      <c r="P397" s="21"/>
      <c r="Q397" s="27"/>
      <c r="R397" s="27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25">
      <c r="A398" s="1"/>
      <c r="B398" s="21"/>
      <c r="C398" s="44"/>
      <c r="D398" s="21"/>
      <c r="E398" s="21"/>
      <c r="F398" s="22"/>
      <c r="G398" s="30"/>
      <c r="H398" s="26"/>
      <c r="I398" s="30"/>
      <c r="J398" s="21"/>
      <c r="K398" s="21"/>
      <c r="L398" s="21"/>
      <c r="M398" s="20"/>
      <c r="N398" s="21"/>
      <c r="O398" s="22"/>
      <c r="P398" s="21"/>
      <c r="Q398" s="27"/>
      <c r="R398" s="27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25">
      <c r="A399" s="1"/>
      <c r="B399" s="21"/>
      <c r="C399" s="44"/>
      <c r="D399" s="21"/>
      <c r="E399" s="21"/>
      <c r="F399" s="22"/>
      <c r="G399" s="30"/>
      <c r="H399" s="26"/>
      <c r="I399" s="30"/>
      <c r="J399" s="21"/>
      <c r="K399" s="21"/>
      <c r="L399" s="21"/>
      <c r="M399" s="20"/>
      <c r="N399" s="21"/>
      <c r="O399" s="22"/>
      <c r="P399" s="21"/>
      <c r="Q399" s="27"/>
      <c r="R399" s="27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25">
      <c r="A400" s="1"/>
      <c r="B400" s="21"/>
      <c r="C400" s="44"/>
      <c r="D400" s="21"/>
      <c r="E400" s="21"/>
      <c r="F400" s="22"/>
      <c r="G400" s="21"/>
      <c r="H400" s="26"/>
      <c r="I400" s="21"/>
      <c r="J400" s="21"/>
      <c r="K400" s="21"/>
      <c r="L400" s="21"/>
      <c r="M400" s="20"/>
      <c r="N400" s="21"/>
      <c r="O400" s="22"/>
      <c r="P400" s="21"/>
      <c r="Q400" s="27"/>
      <c r="R400" s="27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25">
      <c r="A401" s="1"/>
      <c r="B401" s="21"/>
      <c r="C401" s="44"/>
      <c r="D401" s="21"/>
      <c r="E401" s="21"/>
      <c r="F401" s="22"/>
      <c r="G401" s="21"/>
      <c r="H401" s="26"/>
      <c r="I401" s="21"/>
      <c r="J401" s="21"/>
      <c r="K401" s="21"/>
      <c r="L401" s="21"/>
      <c r="M401" s="20"/>
      <c r="N401" s="21"/>
      <c r="O401" s="22"/>
      <c r="P401" s="21"/>
      <c r="Q401" s="27"/>
      <c r="R401" s="27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25">
      <c r="A402" s="1"/>
      <c r="B402" s="21"/>
      <c r="C402" s="44"/>
      <c r="D402" s="21"/>
      <c r="E402" s="21"/>
      <c r="F402" s="22"/>
      <c r="G402" s="21"/>
      <c r="H402" s="26"/>
      <c r="I402" s="21"/>
      <c r="J402" s="21"/>
      <c r="K402" s="21"/>
      <c r="L402" s="21"/>
      <c r="M402" s="20"/>
      <c r="N402" s="21"/>
      <c r="O402" s="22"/>
      <c r="P402" s="21"/>
      <c r="Q402" s="27"/>
      <c r="R402" s="27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25">
      <c r="A403" s="1"/>
      <c r="B403" s="21"/>
      <c r="C403" s="44"/>
      <c r="D403" s="21"/>
      <c r="E403" s="21"/>
      <c r="F403" s="22"/>
      <c r="G403" s="21"/>
      <c r="H403" s="26"/>
      <c r="I403" s="21"/>
      <c r="J403" s="21"/>
      <c r="K403" s="21"/>
      <c r="L403" s="21"/>
      <c r="M403" s="20"/>
      <c r="N403" s="21"/>
      <c r="O403" s="22"/>
      <c r="P403" s="21"/>
      <c r="Q403" s="27"/>
      <c r="R403" s="27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25">
      <c r="A404" s="1"/>
      <c r="B404" s="21"/>
      <c r="C404" s="44"/>
      <c r="D404" s="21"/>
      <c r="E404" s="21"/>
      <c r="F404" s="22"/>
      <c r="G404" s="21"/>
      <c r="H404" s="26"/>
      <c r="I404" s="21"/>
      <c r="J404" s="21"/>
      <c r="K404" s="21"/>
      <c r="L404" s="21"/>
      <c r="M404" s="20"/>
      <c r="N404" s="21"/>
      <c r="O404" s="22"/>
      <c r="P404" s="21"/>
      <c r="Q404" s="27"/>
      <c r="R404" s="27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25">
      <c r="A405" s="1"/>
      <c r="B405" s="21"/>
      <c r="C405" s="44"/>
      <c r="D405" s="21"/>
      <c r="E405" s="21"/>
      <c r="F405" s="22"/>
      <c r="G405" s="21"/>
      <c r="H405" s="26"/>
      <c r="I405" s="21"/>
      <c r="J405" s="21"/>
      <c r="K405" s="21"/>
      <c r="L405" s="21"/>
      <c r="M405" s="20"/>
      <c r="N405" s="21"/>
      <c r="O405" s="22"/>
      <c r="P405" s="21"/>
      <c r="Q405" s="27"/>
      <c r="R405" s="27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25">
      <c r="A406" s="1"/>
      <c r="B406" s="21"/>
      <c r="C406" s="44"/>
      <c r="D406" s="21"/>
      <c r="E406" s="21"/>
      <c r="F406" s="22"/>
      <c r="G406" s="30"/>
      <c r="H406" s="26"/>
      <c r="I406" s="30"/>
      <c r="J406" s="21"/>
      <c r="K406" s="21"/>
      <c r="L406" s="21"/>
      <c r="M406" s="20"/>
      <c r="N406" s="21"/>
      <c r="O406" s="22"/>
      <c r="P406" s="21"/>
      <c r="Q406" s="27"/>
      <c r="R406" s="27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25">
      <c r="A407" s="1"/>
      <c r="B407" s="21"/>
      <c r="C407" s="44"/>
      <c r="D407" s="21"/>
      <c r="E407" s="21"/>
      <c r="F407" s="22"/>
      <c r="G407" s="30"/>
      <c r="H407" s="26"/>
      <c r="I407" s="30"/>
      <c r="J407" s="21"/>
      <c r="K407" s="21"/>
      <c r="L407" s="21"/>
      <c r="M407" s="20"/>
      <c r="N407" s="21"/>
      <c r="O407" s="22"/>
      <c r="P407" s="21"/>
      <c r="Q407" s="27"/>
      <c r="R407" s="27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25">
      <c r="A408" s="1"/>
      <c r="B408" s="21"/>
      <c r="C408" s="44"/>
      <c r="D408" s="21"/>
      <c r="E408" s="21"/>
      <c r="F408" s="22"/>
      <c r="G408" s="30"/>
      <c r="H408" s="26"/>
      <c r="I408" s="30"/>
      <c r="J408" s="21"/>
      <c r="K408" s="21"/>
      <c r="L408" s="21"/>
      <c r="M408" s="20"/>
      <c r="N408" s="21"/>
      <c r="O408" s="22"/>
      <c r="P408" s="21"/>
      <c r="Q408" s="27"/>
      <c r="R408" s="27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25">
      <c r="A409" s="1"/>
      <c r="B409" s="21"/>
      <c r="C409" s="44"/>
      <c r="D409" s="21"/>
      <c r="E409" s="21"/>
      <c r="F409" s="22"/>
      <c r="G409" s="21"/>
      <c r="H409" s="26"/>
      <c r="I409" s="21"/>
      <c r="J409" s="21"/>
      <c r="K409" s="21"/>
      <c r="L409" s="21"/>
      <c r="M409" s="20"/>
      <c r="N409" s="21"/>
      <c r="O409" s="22"/>
      <c r="P409" s="21"/>
      <c r="Q409" s="27"/>
      <c r="R409" s="27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25">
      <c r="A410" s="1"/>
      <c r="B410" s="21"/>
      <c r="C410" s="44"/>
      <c r="D410" s="21"/>
      <c r="E410" s="21"/>
      <c r="F410" s="22"/>
      <c r="G410" s="21"/>
      <c r="H410" s="26"/>
      <c r="I410" s="21"/>
      <c r="J410" s="21"/>
      <c r="K410" s="21"/>
      <c r="L410" s="21"/>
      <c r="M410" s="20"/>
      <c r="N410" s="21"/>
      <c r="O410" s="22"/>
      <c r="P410" s="21"/>
      <c r="Q410" s="27"/>
      <c r="R410" s="27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25">
      <c r="A411" s="1"/>
      <c r="B411" s="21"/>
      <c r="C411" s="44"/>
      <c r="D411" s="21"/>
      <c r="E411" s="21"/>
      <c r="F411" s="22"/>
      <c r="G411" s="21"/>
      <c r="H411" s="26"/>
      <c r="I411" s="21"/>
      <c r="J411" s="21"/>
      <c r="K411" s="21"/>
      <c r="L411" s="21"/>
      <c r="M411" s="20"/>
      <c r="N411" s="21"/>
      <c r="O411" s="22"/>
      <c r="P411" s="21"/>
      <c r="Q411" s="27"/>
      <c r="R411" s="27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25">
      <c r="A412" s="1"/>
      <c r="B412" s="21"/>
      <c r="C412" s="44"/>
      <c r="D412" s="21"/>
      <c r="E412" s="21"/>
      <c r="F412" s="22"/>
      <c r="G412" s="21"/>
      <c r="H412" s="26"/>
      <c r="I412" s="21"/>
      <c r="J412" s="21"/>
      <c r="K412" s="21"/>
      <c r="L412" s="21"/>
      <c r="M412" s="20"/>
      <c r="N412" s="21"/>
      <c r="O412" s="22"/>
      <c r="P412" s="21"/>
      <c r="Q412" s="27"/>
      <c r="R412" s="27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25">
      <c r="A413" s="1"/>
      <c r="B413" s="21"/>
      <c r="C413" s="44"/>
      <c r="D413" s="21"/>
      <c r="E413" s="21"/>
      <c r="F413" s="22"/>
      <c r="G413" s="21"/>
      <c r="H413" s="26"/>
      <c r="I413" s="21"/>
      <c r="J413" s="21"/>
      <c r="K413" s="21"/>
      <c r="L413" s="21"/>
      <c r="M413" s="20"/>
      <c r="N413" s="21"/>
      <c r="O413" s="22"/>
      <c r="P413" s="21"/>
      <c r="Q413" s="27"/>
      <c r="R413" s="27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25">
      <c r="A414" s="1"/>
      <c r="B414" s="21"/>
      <c r="C414" s="44"/>
      <c r="D414" s="21"/>
      <c r="E414" s="21"/>
      <c r="F414" s="22"/>
      <c r="G414" s="21"/>
      <c r="H414" s="26"/>
      <c r="I414" s="21"/>
      <c r="J414" s="21"/>
      <c r="K414" s="21"/>
      <c r="L414" s="21"/>
      <c r="M414" s="20"/>
      <c r="N414" s="21"/>
      <c r="O414" s="22"/>
      <c r="P414" s="21"/>
      <c r="Q414" s="27"/>
      <c r="R414" s="27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25">
      <c r="A415" s="1"/>
      <c r="B415" s="21"/>
      <c r="C415" s="44"/>
      <c r="D415" s="21"/>
      <c r="E415" s="21"/>
      <c r="F415" s="22"/>
      <c r="G415" s="30"/>
      <c r="H415" s="26"/>
      <c r="I415" s="30"/>
      <c r="J415" s="21"/>
      <c r="K415" s="21"/>
      <c r="L415" s="21"/>
      <c r="M415" s="20"/>
      <c r="N415" s="21"/>
      <c r="O415" s="22"/>
      <c r="P415" s="21"/>
      <c r="Q415" s="27"/>
      <c r="R415" s="27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25">
      <c r="A416" s="1"/>
      <c r="B416" s="21"/>
      <c r="C416" s="44"/>
      <c r="D416" s="21"/>
      <c r="E416" s="21"/>
      <c r="F416" s="22"/>
      <c r="G416" s="30"/>
      <c r="H416" s="26"/>
      <c r="I416" s="30"/>
      <c r="J416" s="21"/>
      <c r="K416" s="21"/>
      <c r="L416" s="21"/>
      <c r="M416" s="20"/>
      <c r="N416" s="21"/>
      <c r="O416" s="22"/>
      <c r="P416" s="21"/>
      <c r="Q416" s="27"/>
      <c r="R416" s="27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25">
      <c r="A417" s="1"/>
      <c r="B417" s="21"/>
      <c r="C417" s="44"/>
      <c r="D417" s="21"/>
      <c r="E417" s="21"/>
      <c r="F417" s="22"/>
      <c r="G417" s="30"/>
      <c r="H417" s="26"/>
      <c r="I417" s="30"/>
      <c r="J417" s="21"/>
      <c r="K417" s="21"/>
      <c r="L417" s="21"/>
      <c r="M417" s="20"/>
      <c r="N417" s="21"/>
      <c r="O417" s="22"/>
      <c r="P417" s="21"/>
      <c r="Q417" s="27"/>
      <c r="R417" s="27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25">
      <c r="A418" s="1"/>
      <c r="B418" s="21"/>
      <c r="C418" s="44"/>
      <c r="D418" s="21"/>
      <c r="E418" s="21"/>
      <c r="F418" s="22"/>
      <c r="G418" s="31"/>
      <c r="H418" s="26"/>
      <c r="I418" s="30"/>
      <c r="J418" s="21"/>
      <c r="K418" s="21"/>
      <c r="L418" s="21"/>
      <c r="M418" s="20"/>
      <c r="N418" s="21"/>
      <c r="O418" s="22"/>
      <c r="P418" s="21"/>
      <c r="Q418" s="27"/>
      <c r="R418" s="27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25">
      <c r="A419" s="1"/>
      <c r="B419" s="21"/>
      <c r="C419" s="44"/>
      <c r="D419" s="21"/>
      <c r="E419" s="21"/>
      <c r="F419" s="22"/>
      <c r="G419" s="31"/>
      <c r="H419" s="26"/>
      <c r="I419" s="30"/>
      <c r="J419" s="21"/>
      <c r="K419" s="21"/>
      <c r="L419" s="21"/>
      <c r="M419" s="20"/>
      <c r="N419" s="21"/>
      <c r="O419" s="22"/>
      <c r="P419" s="21"/>
      <c r="Q419" s="27"/>
      <c r="R419" s="27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25">
      <c r="A420" s="1"/>
      <c r="B420" s="21"/>
      <c r="C420" s="44"/>
      <c r="D420" s="21"/>
      <c r="E420" s="21"/>
      <c r="F420" s="22"/>
      <c r="G420" s="30"/>
      <c r="H420" s="26"/>
      <c r="I420" s="30"/>
      <c r="J420" s="21"/>
      <c r="K420" s="21"/>
      <c r="L420" s="21"/>
      <c r="M420" s="20"/>
      <c r="N420" s="21"/>
      <c r="O420" s="22"/>
      <c r="P420" s="21"/>
      <c r="Q420" s="27"/>
      <c r="R420" s="27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25">
      <c r="A421" s="1"/>
      <c r="B421" s="21"/>
      <c r="C421" s="44"/>
      <c r="D421" s="21"/>
      <c r="E421" s="21"/>
      <c r="F421" s="22"/>
      <c r="G421" s="30"/>
      <c r="H421" s="26"/>
      <c r="I421" s="30"/>
      <c r="J421" s="21"/>
      <c r="K421" s="21"/>
      <c r="L421" s="21"/>
      <c r="M421" s="20"/>
      <c r="N421" s="21"/>
      <c r="O421" s="22"/>
      <c r="P421" s="21"/>
      <c r="Q421" s="27"/>
      <c r="R421" s="27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25">
      <c r="A422" s="1"/>
      <c r="B422" s="21"/>
      <c r="C422" s="44"/>
      <c r="D422" s="21"/>
      <c r="E422" s="21"/>
      <c r="F422" s="22"/>
      <c r="G422" s="30"/>
      <c r="H422" s="26"/>
      <c r="I422" s="30"/>
      <c r="J422" s="21"/>
      <c r="K422" s="21"/>
      <c r="L422" s="21"/>
      <c r="M422" s="20"/>
      <c r="N422" s="21"/>
      <c r="O422" s="22"/>
      <c r="P422" s="21"/>
      <c r="Q422" s="27"/>
      <c r="R422" s="27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25">
      <c r="A423" s="1"/>
      <c r="B423" s="21"/>
      <c r="C423" s="44"/>
      <c r="D423" s="21"/>
      <c r="E423" s="21"/>
      <c r="F423" s="22"/>
      <c r="G423" s="30"/>
      <c r="H423" s="26"/>
      <c r="I423" s="30"/>
      <c r="J423" s="21"/>
      <c r="K423" s="21"/>
      <c r="L423" s="21"/>
      <c r="M423" s="20"/>
      <c r="N423" s="21"/>
      <c r="O423" s="22"/>
      <c r="P423" s="21"/>
      <c r="Q423" s="27"/>
      <c r="R423" s="27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25">
      <c r="A424" s="1"/>
      <c r="B424" s="21"/>
      <c r="C424" s="44"/>
      <c r="D424" s="21"/>
      <c r="E424" s="21"/>
      <c r="F424" s="22"/>
      <c r="G424" s="30"/>
      <c r="H424" s="26"/>
      <c r="I424" s="30"/>
      <c r="J424" s="21"/>
      <c r="K424" s="21"/>
      <c r="L424" s="21"/>
      <c r="M424" s="20"/>
      <c r="N424" s="21"/>
      <c r="O424" s="22"/>
      <c r="P424" s="21"/>
      <c r="Q424" s="27"/>
      <c r="R424" s="27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25">
      <c r="A425" s="1"/>
      <c r="B425" s="21"/>
      <c r="C425" s="44"/>
      <c r="D425" s="21"/>
      <c r="E425" s="21"/>
      <c r="F425" s="22"/>
      <c r="G425" s="30"/>
      <c r="H425" s="26"/>
      <c r="I425" s="30"/>
      <c r="J425" s="21"/>
      <c r="K425" s="21"/>
      <c r="L425" s="21"/>
      <c r="M425" s="20"/>
      <c r="N425" s="21"/>
      <c r="O425" s="22"/>
      <c r="P425" s="21"/>
      <c r="Q425" s="27"/>
      <c r="R425" s="27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25">
      <c r="A426" s="1"/>
      <c r="B426" s="21"/>
      <c r="C426" s="44"/>
      <c r="D426" s="21"/>
      <c r="E426" s="21"/>
      <c r="F426" s="22"/>
      <c r="G426" s="30"/>
      <c r="H426" s="26"/>
      <c r="I426" s="30"/>
      <c r="J426" s="21"/>
      <c r="K426" s="21"/>
      <c r="L426" s="21"/>
      <c r="M426" s="20"/>
      <c r="N426" s="21"/>
      <c r="O426" s="22"/>
      <c r="P426" s="21"/>
      <c r="Q426" s="27"/>
      <c r="R426" s="27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25">
      <c r="A427" s="1"/>
      <c r="B427" s="21"/>
      <c r="C427" s="44"/>
      <c r="D427" s="21"/>
      <c r="E427" s="21"/>
      <c r="F427" s="22"/>
      <c r="G427" s="30"/>
      <c r="H427" s="26"/>
      <c r="I427" s="30"/>
      <c r="J427" s="21"/>
      <c r="K427" s="21"/>
      <c r="L427" s="21"/>
      <c r="M427" s="20"/>
      <c r="N427" s="21"/>
      <c r="O427" s="22"/>
      <c r="P427" s="21"/>
      <c r="Q427" s="27"/>
      <c r="R427" s="27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25">
      <c r="A428" s="1"/>
      <c r="B428" s="21"/>
      <c r="C428" s="44"/>
      <c r="D428" s="21"/>
      <c r="E428" s="21"/>
      <c r="F428" s="22"/>
      <c r="G428" s="30"/>
      <c r="H428" s="26"/>
      <c r="I428" s="30"/>
      <c r="J428" s="21"/>
      <c r="K428" s="21"/>
      <c r="L428" s="21"/>
      <c r="M428" s="20"/>
      <c r="N428" s="21"/>
      <c r="O428" s="22"/>
      <c r="P428" s="21"/>
      <c r="Q428" s="27"/>
      <c r="R428" s="27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25">
      <c r="A429" s="1"/>
      <c r="B429" s="21"/>
      <c r="C429" s="44"/>
      <c r="D429" s="21"/>
      <c r="E429" s="21"/>
      <c r="F429" s="22"/>
      <c r="G429" s="30"/>
      <c r="H429" s="26"/>
      <c r="I429" s="30"/>
      <c r="J429" s="21"/>
      <c r="K429" s="21"/>
      <c r="L429" s="21"/>
      <c r="M429" s="20"/>
      <c r="N429" s="21"/>
      <c r="O429" s="22"/>
      <c r="P429" s="21"/>
      <c r="Q429" s="27"/>
      <c r="R429" s="27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25">
      <c r="A430" s="1"/>
      <c r="B430" s="21"/>
      <c r="C430" s="44"/>
      <c r="D430" s="21"/>
      <c r="E430" s="21"/>
      <c r="F430" s="22"/>
      <c r="G430" s="30"/>
      <c r="H430" s="26"/>
      <c r="I430" s="30"/>
      <c r="J430" s="21"/>
      <c r="K430" s="21"/>
      <c r="L430" s="21"/>
      <c r="M430" s="20"/>
      <c r="N430" s="21"/>
      <c r="O430" s="22"/>
      <c r="P430" s="21"/>
      <c r="Q430" s="27"/>
      <c r="R430" s="27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25">
      <c r="A431" s="1"/>
      <c r="B431" s="21"/>
      <c r="C431" s="44"/>
      <c r="D431" s="21"/>
      <c r="E431" s="21"/>
      <c r="F431" s="22"/>
      <c r="G431" s="30"/>
      <c r="H431" s="26"/>
      <c r="I431" s="30"/>
      <c r="J431" s="21"/>
      <c r="K431" s="21"/>
      <c r="L431" s="21"/>
      <c r="M431" s="20"/>
      <c r="N431" s="21"/>
      <c r="O431" s="22"/>
      <c r="P431" s="21"/>
      <c r="Q431" s="27"/>
      <c r="R431" s="27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25">
      <c r="A432" s="1"/>
      <c r="B432" s="21"/>
      <c r="C432" s="44"/>
      <c r="D432" s="21"/>
      <c r="E432" s="21"/>
      <c r="F432" s="22"/>
      <c r="G432" s="30"/>
      <c r="H432" s="26"/>
      <c r="I432" s="30"/>
      <c r="J432" s="21"/>
      <c r="K432" s="21"/>
      <c r="L432" s="21"/>
      <c r="M432" s="20"/>
      <c r="N432" s="21"/>
      <c r="O432" s="22"/>
      <c r="P432" s="21"/>
      <c r="Q432" s="27"/>
      <c r="R432" s="27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25">
      <c r="A433" s="1"/>
      <c r="B433" s="21"/>
      <c r="C433" s="44"/>
      <c r="D433" s="21"/>
      <c r="E433" s="21"/>
      <c r="F433" s="22"/>
      <c r="G433" s="30"/>
      <c r="H433" s="26"/>
      <c r="I433" s="30"/>
      <c r="J433" s="21"/>
      <c r="K433" s="21"/>
      <c r="L433" s="21"/>
      <c r="M433" s="20"/>
      <c r="N433" s="21"/>
      <c r="O433" s="22"/>
      <c r="P433" s="21"/>
      <c r="Q433" s="27"/>
      <c r="R433" s="27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25">
      <c r="A434" s="1"/>
      <c r="B434" s="21"/>
      <c r="C434" s="44"/>
      <c r="D434" s="21"/>
      <c r="E434" s="21"/>
      <c r="F434" s="22"/>
      <c r="G434" s="30"/>
      <c r="H434" s="26"/>
      <c r="I434" s="30"/>
      <c r="J434" s="21"/>
      <c r="K434" s="21"/>
      <c r="L434" s="21"/>
      <c r="M434" s="20"/>
      <c r="N434" s="21"/>
      <c r="O434" s="22"/>
      <c r="P434" s="21"/>
      <c r="Q434" s="27"/>
      <c r="R434" s="27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25">
      <c r="A435" s="1"/>
      <c r="B435" s="21"/>
      <c r="C435" s="44"/>
      <c r="D435" s="21"/>
      <c r="E435" s="21"/>
      <c r="F435" s="22"/>
      <c r="G435" s="30"/>
      <c r="H435" s="26"/>
      <c r="I435" s="30"/>
      <c r="J435" s="21"/>
      <c r="K435" s="21"/>
      <c r="L435" s="21"/>
      <c r="M435" s="20"/>
      <c r="N435" s="21"/>
      <c r="O435" s="22"/>
      <c r="P435" s="21"/>
      <c r="Q435" s="27"/>
      <c r="R435" s="27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25">
      <c r="A436" s="1"/>
      <c r="B436" s="21"/>
      <c r="C436" s="44"/>
      <c r="D436" s="21"/>
      <c r="E436" s="21"/>
      <c r="F436" s="22"/>
      <c r="G436" s="30"/>
      <c r="H436" s="26"/>
      <c r="I436" s="30"/>
      <c r="J436" s="21"/>
      <c r="K436" s="21"/>
      <c r="L436" s="21"/>
      <c r="M436" s="20"/>
      <c r="N436" s="21"/>
      <c r="O436" s="22"/>
      <c r="P436" s="21"/>
      <c r="Q436" s="27"/>
      <c r="R436" s="27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25">
      <c r="A437" s="1"/>
      <c r="B437" s="1"/>
      <c r="C437" s="43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25">
      <c r="A438" s="1"/>
      <c r="B438" s="1"/>
      <c r="C438" s="43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25">
      <c r="A439" s="1"/>
      <c r="B439" s="1"/>
      <c r="C439" s="43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25">
      <c r="A440" s="1"/>
      <c r="B440" s="1"/>
      <c r="C440" s="43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25">
      <c r="A441" s="1"/>
      <c r="B441" s="1"/>
      <c r="C441" s="43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25">
      <c r="A442" s="1"/>
      <c r="B442" s="1"/>
      <c r="C442" s="43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25">
      <c r="A443" s="1"/>
      <c r="B443" s="1"/>
      <c r="C443" s="43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25">
      <c r="A444" s="1"/>
      <c r="B444" s="1"/>
      <c r="C444" s="43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25">
      <c r="A445" s="1"/>
      <c r="B445" s="1"/>
      <c r="C445" s="43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25">
      <c r="A446" s="1"/>
      <c r="B446" s="1"/>
      <c r="C446" s="43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25">
      <c r="A447" s="1"/>
      <c r="B447" s="1"/>
      <c r="C447" s="43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25">
      <c r="A448" s="1"/>
      <c r="B448" s="1"/>
      <c r="C448" s="43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25">
      <c r="A449" s="1"/>
      <c r="B449" s="1"/>
      <c r="C449" s="43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25">
      <c r="A450" s="1"/>
      <c r="B450" s="1"/>
      <c r="C450" s="43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25">
      <c r="A451" s="1"/>
      <c r="B451" s="1"/>
      <c r="C451" s="43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25">
      <c r="A452" s="1"/>
      <c r="B452" s="1"/>
      <c r="C452" s="43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25">
      <c r="A453" s="1"/>
      <c r="B453" s="1"/>
      <c r="C453" s="43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25">
      <c r="A454" s="1"/>
      <c r="B454" s="1"/>
      <c r="C454" s="43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25">
      <c r="A455" s="1"/>
      <c r="B455" s="1"/>
      <c r="C455" s="43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25">
      <c r="A456" s="1"/>
      <c r="B456" s="1"/>
      <c r="C456" s="43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25">
      <c r="A457" s="1"/>
      <c r="B457" s="1"/>
      <c r="C457" s="43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25">
      <c r="A458" s="1"/>
      <c r="B458" s="1"/>
      <c r="C458" s="43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25">
      <c r="A459" s="1"/>
      <c r="B459" s="1"/>
      <c r="C459" s="43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25">
      <c r="A460" s="1"/>
      <c r="B460" s="1"/>
      <c r="C460" s="43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25">
      <c r="A461" s="1"/>
      <c r="B461" s="1"/>
      <c r="C461" s="43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25">
      <c r="A462" s="1"/>
      <c r="B462" s="1"/>
      <c r="C462" s="43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25">
      <c r="A463" s="1"/>
      <c r="B463" s="1"/>
      <c r="C463" s="43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25">
      <c r="A464" s="1"/>
      <c r="B464" s="1"/>
      <c r="C464" s="43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25">
      <c r="A465" s="1"/>
      <c r="B465" s="1"/>
      <c r="C465" s="43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25">
      <c r="A466" s="1"/>
      <c r="B466" s="1"/>
      <c r="C466" s="43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25">
      <c r="A467" s="1"/>
      <c r="B467" s="1"/>
      <c r="C467" s="43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25">
      <c r="A468" s="1"/>
      <c r="B468" s="1"/>
      <c r="C468" s="43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25">
      <c r="A469" s="1"/>
      <c r="B469" s="1"/>
      <c r="C469" s="43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25">
      <c r="A470" s="1"/>
      <c r="B470" s="1"/>
      <c r="C470" s="43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25">
      <c r="A471" s="1"/>
      <c r="B471" s="1"/>
      <c r="C471" s="43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25">
      <c r="A472" s="1"/>
      <c r="B472" s="1"/>
      <c r="C472" s="43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25">
      <c r="A473" s="1"/>
      <c r="B473" s="1"/>
      <c r="C473" s="43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25">
      <c r="A474" s="1"/>
      <c r="B474" s="1"/>
      <c r="C474" s="43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25">
      <c r="A475" s="1"/>
      <c r="B475" s="1"/>
      <c r="C475" s="43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25">
      <c r="A476" s="1"/>
      <c r="B476" s="1"/>
      <c r="C476" s="43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25">
      <c r="A477" s="1"/>
      <c r="B477" s="1"/>
      <c r="C477" s="43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25">
      <c r="A478" s="1"/>
      <c r="B478" s="1"/>
      <c r="C478" s="43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25">
      <c r="A479" s="1"/>
      <c r="B479" s="1"/>
      <c r="C479" s="43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25">
      <c r="A480" s="1"/>
      <c r="B480" s="1"/>
      <c r="C480" s="43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25">
      <c r="A481" s="1"/>
      <c r="B481" s="1"/>
      <c r="C481" s="43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25">
      <c r="A482" s="1"/>
      <c r="B482" s="1"/>
      <c r="C482" s="43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25">
      <c r="A483" s="1"/>
      <c r="B483" s="1"/>
      <c r="C483" s="43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25">
      <c r="A484" s="1"/>
      <c r="B484" s="1"/>
      <c r="C484" s="43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25">
      <c r="A485" s="1"/>
      <c r="B485" s="1"/>
      <c r="C485" s="43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25">
      <c r="A486" s="1"/>
      <c r="B486" s="1"/>
      <c r="C486" s="43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25">
      <c r="A487" s="1"/>
      <c r="B487" s="1"/>
      <c r="C487" s="43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25">
      <c r="A488" s="1"/>
      <c r="B488" s="1"/>
      <c r="C488" s="43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25">
      <c r="A489" s="1"/>
      <c r="B489" s="1"/>
      <c r="C489" s="43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25">
      <c r="A490" s="1"/>
      <c r="B490" s="1"/>
      <c r="C490" s="43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25">
      <c r="A491" s="1"/>
      <c r="B491" s="1"/>
      <c r="C491" s="43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25">
      <c r="A492" s="1"/>
      <c r="B492" s="1"/>
      <c r="C492" s="43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25">
      <c r="A493" s="1"/>
      <c r="B493" s="1"/>
      <c r="C493" s="43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25">
      <c r="A494" s="1"/>
      <c r="B494" s="1"/>
      <c r="C494" s="43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25">
      <c r="A495" s="1"/>
      <c r="B495" s="1"/>
      <c r="C495" s="43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25">
      <c r="A496" s="1"/>
      <c r="B496" s="1"/>
      <c r="C496" s="43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25">
      <c r="A497" s="1"/>
      <c r="B497" s="1"/>
      <c r="C497" s="43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25">
      <c r="A498" s="1"/>
      <c r="B498" s="1"/>
      <c r="C498" s="43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25">
      <c r="A499" s="1"/>
      <c r="B499" s="1"/>
      <c r="C499" s="43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25">
      <c r="A500" s="1"/>
      <c r="B500" s="1"/>
      <c r="C500" s="43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25">
      <c r="A501" s="1"/>
      <c r="B501" s="1"/>
      <c r="C501" s="43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25">
      <c r="A502" s="1"/>
      <c r="B502" s="1"/>
      <c r="C502" s="43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25">
      <c r="A503" s="1"/>
      <c r="B503" s="1"/>
      <c r="C503" s="43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25">
      <c r="A504" s="1"/>
      <c r="B504" s="1"/>
      <c r="C504" s="43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25">
      <c r="A505" s="1"/>
      <c r="B505" s="1"/>
      <c r="C505" s="43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25">
      <c r="A506" s="1"/>
      <c r="B506" s="1"/>
      <c r="C506" s="43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25">
      <c r="A507" s="1"/>
      <c r="B507" s="1"/>
      <c r="C507" s="43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25">
      <c r="A508" s="1"/>
      <c r="B508" s="1"/>
      <c r="C508" s="43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25">
      <c r="A509" s="1"/>
      <c r="B509" s="1"/>
      <c r="C509" s="43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25">
      <c r="A510" s="1"/>
      <c r="B510" s="1"/>
      <c r="C510" s="43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25">
      <c r="A511" s="1"/>
      <c r="B511" s="1"/>
      <c r="C511" s="43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25">
      <c r="A512" s="1"/>
      <c r="B512" s="1"/>
      <c r="C512" s="43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25">
      <c r="A513" s="1"/>
      <c r="B513" s="1"/>
      <c r="C513" s="43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25">
      <c r="A514" s="1"/>
      <c r="B514" s="1"/>
      <c r="C514" s="43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25">
      <c r="A515" s="1"/>
      <c r="B515" s="1"/>
      <c r="C515" s="43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25">
      <c r="A516" s="1"/>
      <c r="B516" s="1"/>
      <c r="C516" s="43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25">
      <c r="A517" s="1"/>
      <c r="B517" s="1"/>
      <c r="C517" s="43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25">
      <c r="A518" s="1"/>
      <c r="B518" s="1"/>
      <c r="C518" s="43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25">
      <c r="A519" s="1"/>
      <c r="B519" s="1"/>
      <c r="C519" s="43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25">
      <c r="A520" s="1"/>
      <c r="B520" s="1"/>
      <c r="C520" s="43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25">
      <c r="A521" s="1"/>
      <c r="B521" s="1"/>
      <c r="C521" s="43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25">
      <c r="A522" s="1"/>
      <c r="B522" s="1"/>
      <c r="C522" s="43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25">
      <c r="A523" s="1"/>
      <c r="B523" s="1"/>
      <c r="C523" s="43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25">
      <c r="A524" s="1"/>
      <c r="B524" s="1"/>
      <c r="C524" s="43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25">
      <c r="A525" s="1"/>
      <c r="B525" s="1"/>
      <c r="C525" s="43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25">
      <c r="A526" s="1"/>
      <c r="B526" s="1"/>
      <c r="C526" s="43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25">
      <c r="A527" s="1"/>
      <c r="B527" s="1"/>
      <c r="C527" s="43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25">
      <c r="A528" s="1"/>
      <c r="B528" s="1"/>
      <c r="C528" s="43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25">
      <c r="A529" s="1"/>
      <c r="B529" s="1"/>
      <c r="C529" s="43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25">
      <c r="A530" s="1"/>
      <c r="B530" s="1"/>
      <c r="C530" s="43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25">
      <c r="A531" s="1"/>
      <c r="B531" s="1"/>
      <c r="C531" s="43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25">
      <c r="A532" s="1"/>
      <c r="B532" s="1"/>
      <c r="C532" s="43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25">
      <c r="A533" s="1"/>
      <c r="B533" s="1"/>
      <c r="C533" s="43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25">
      <c r="A534" s="1"/>
      <c r="B534" s="1"/>
      <c r="C534" s="43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25">
      <c r="A535" s="1"/>
      <c r="B535" s="1"/>
      <c r="C535" s="43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25">
      <c r="A536" s="1"/>
      <c r="B536" s="1"/>
      <c r="C536" s="43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25">
      <c r="A537" s="1"/>
      <c r="B537" s="1"/>
      <c r="C537" s="43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25">
      <c r="A538" s="1"/>
      <c r="B538" s="1"/>
      <c r="C538" s="43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25">
      <c r="A539" s="1"/>
      <c r="B539" s="1"/>
      <c r="C539" s="43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25">
      <c r="A540" s="1"/>
      <c r="B540" s="1"/>
      <c r="C540" s="43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25">
      <c r="A541" s="1"/>
      <c r="B541" s="1"/>
      <c r="C541" s="43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25">
      <c r="A542" s="1"/>
      <c r="B542" s="1"/>
      <c r="C542" s="43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25">
      <c r="A543" s="1"/>
      <c r="B543" s="1"/>
      <c r="C543" s="43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25">
      <c r="A544" s="1"/>
      <c r="B544" s="1"/>
      <c r="C544" s="43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25">
      <c r="A545" s="1"/>
      <c r="B545" s="1"/>
      <c r="C545" s="43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25">
      <c r="A546" s="1"/>
      <c r="B546" s="1"/>
      <c r="C546" s="43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25">
      <c r="A547" s="1"/>
      <c r="B547" s="1"/>
      <c r="C547" s="43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25">
      <c r="A548" s="1"/>
      <c r="B548" s="1"/>
      <c r="C548" s="43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25">
      <c r="A549" s="1"/>
      <c r="B549" s="1"/>
      <c r="C549" s="43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25">
      <c r="A550" s="1"/>
      <c r="B550" s="1"/>
      <c r="C550" s="43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25">
      <c r="A551" s="1"/>
      <c r="B551" s="1"/>
      <c r="C551" s="43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25">
      <c r="A552" s="1"/>
      <c r="B552" s="1"/>
      <c r="C552" s="43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25">
      <c r="A553" s="1"/>
      <c r="B553" s="1"/>
      <c r="C553" s="43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25">
      <c r="A554" s="1"/>
      <c r="B554" s="1"/>
      <c r="C554" s="43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25">
      <c r="A555" s="1"/>
      <c r="B555" s="1"/>
      <c r="C555" s="43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25">
      <c r="A556" s="1"/>
      <c r="B556" s="1"/>
      <c r="C556" s="43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25">
      <c r="A557" s="1"/>
      <c r="B557" s="1"/>
      <c r="C557" s="43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25">
      <c r="A558" s="1"/>
      <c r="B558" s="1"/>
      <c r="C558" s="43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25">
      <c r="A559" s="1"/>
      <c r="B559" s="1"/>
      <c r="C559" s="43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25">
      <c r="A560" s="1"/>
      <c r="B560" s="1"/>
      <c r="C560" s="43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25">
      <c r="A561" s="1"/>
      <c r="B561" s="1"/>
      <c r="C561" s="43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25">
      <c r="A562" s="1"/>
      <c r="B562" s="1"/>
      <c r="C562" s="43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25">
      <c r="A563" s="1"/>
      <c r="B563" s="1"/>
      <c r="C563" s="43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25">
      <c r="A564" s="1"/>
      <c r="B564" s="1"/>
      <c r="C564" s="43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25">
      <c r="A565" s="1"/>
      <c r="B565" s="1"/>
      <c r="C565" s="43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25">
      <c r="A566" s="1"/>
      <c r="B566" s="1"/>
      <c r="C566" s="43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25">
      <c r="A567" s="1"/>
      <c r="B567" s="1"/>
      <c r="C567" s="43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25">
      <c r="A568" s="1"/>
      <c r="B568" s="1"/>
      <c r="C568" s="43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25">
      <c r="A569" s="1"/>
      <c r="B569" s="1"/>
      <c r="C569" s="43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25">
      <c r="A570" s="1"/>
      <c r="B570" s="1"/>
      <c r="C570" s="43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25">
      <c r="A571" s="1"/>
      <c r="B571" s="1"/>
      <c r="C571" s="43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25">
      <c r="A572" s="1"/>
      <c r="B572" s="1"/>
      <c r="C572" s="43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25">
      <c r="A573" s="1"/>
      <c r="B573" s="1"/>
      <c r="C573" s="43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25">
      <c r="A574" s="1"/>
      <c r="B574" s="1"/>
      <c r="C574" s="43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25">
      <c r="A575" s="1"/>
      <c r="B575" s="1"/>
      <c r="C575" s="43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25">
      <c r="A576" s="1"/>
      <c r="B576" s="1"/>
      <c r="C576" s="43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25">
      <c r="A577" s="1"/>
      <c r="B577" s="1"/>
      <c r="C577" s="43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25">
      <c r="A578" s="1"/>
      <c r="B578" s="1"/>
      <c r="C578" s="43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25">
      <c r="A579" s="1"/>
      <c r="B579" s="1"/>
      <c r="C579" s="43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25">
      <c r="A580" s="1"/>
      <c r="B580" s="1"/>
      <c r="C580" s="43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25">
      <c r="A581" s="1"/>
      <c r="B581" s="1"/>
      <c r="C581" s="43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25">
      <c r="A582" s="1"/>
      <c r="B582" s="1"/>
      <c r="C582" s="43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25">
      <c r="A583" s="1"/>
      <c r="B583" s="1"/>
      <c r="C583" s="43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25">
      <c r="A584" s="1"/>
      <c r="B584" s="1"/>
      <c r="C584" s="43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25">
      <c r="A585" s="1"/>
      <c r="B585" s="1"/>
      <c r="C585" s="43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25">
      <c r="A586" s="1"/>
      <c r="B586" s="1"/>
      <c r="C586" s="43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25">
      <c r="A587" s="1"/>
      <c r="B587" s="1"/>
      <c r="C587" s="43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25">
      <c r="A588" s="1"/>
      <c r="B588" s="1"/>
      <c r="C588" s="43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25">
      <c r="A589" s="1"/>
      <c r="B589" s="1"/>
      <c r="C589" s="43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25">
      <c r="A590" s="1"/>
      <c r="B590" s="1"/>
      <c r="C590" s="43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25">
      <c r="A591" s="1"/>
      <c r="B591" s="1"/>
      <c r="C591" s="43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25">
      <c r="A592" s="1"/>
      <c r="B592" s="1"/>
      <c r="C592" s="43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25">
      <c r="A593" s="1"/>
      <c r="B593" s="1"/>
      <c r="C593" s="43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25">
      <c r="A594" s="1"/>
      <c r="B594" s="1"/>
      <c r="C594" s="43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25">
      <c r="A595" s="1"/>
      <c r="B595" s="1"/>
      <c r="C595" s="43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25">
      <c r="A596" s="1"/>
      <c r="B596" s="1"/>
      <c r="C596" s="43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25">
      <c r="A597" s="1"/>
      <c r="B597" s="1"/>
      <c r="C597" s="43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25">
      <c r="A598" s="1"/>
      <c r="B598" s="1"/>
      <c r="C598" s="43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25">
      <c r="A599" s="1"/>
      <c r="B599" s="1"/>
      <c r="C599" s="43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25">
      <c r="A600" s="1"/>
      <c r="B600" s="1"/>
      <c r="C600" s="43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25">
      <c r="A601" s="1"/>
      <c r="B601" s="1"/>
      <c r="C601" s="43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25">
      <c r="A602" s="1"/>
      <c r="B602" s="1"/>
      <c r="C602" s="43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25">
      <c r="A603" s="1"/>
      <c r="B603" s="1"/>
      <c r="C603" s="43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25">
      <c r="A604" s="1"/>
      <c r="B604" s="1"/>
      <c r="C604" s="43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25">
      <c r="A605" s="1"/>
      <c r="B605" s="1"/>
      <c r="C605" s="43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25">
      <c r="A606" s="1"/>
      <c r="B606" s="1"/>
      <c r="C606" s="43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25">
      <c r="A607" s="1"/>
      <c r="B607" s="1"/>
      <c r="C607" s="43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25">
      <c r="A608" s="1"/>
      <c r="B608" s="1"/>
      <c r="C608" s="43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25">
      <c r="A609" s="1"/>
      <c r="B609" s="1"/>
      <c r="C609" s="43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25">
      <c r="A610" s="1"/>
      <c r="B610" s="1"/>
      <c r="C610" s="43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25">
      <c r="A611" s="1"/>
      <c r="B611" s="1"/>
      <c r="C611" s="43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25">
      <c r="A612" s="1"/>
      <c r="B612" s="1"/>
      <c r="C612" s="43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25">
      <c r="A613" s="1"/>
      <c r="B613" s="1"/>
      <c r="C613" s="43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25">
      <c r="A614" s="1"/>
      <c r="B614" s="1"/>
      <c r="C614" s="43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25">
      <c r="A615" s="1"/>
      <c r="B615" s="1"/>
      <c r="C615" s="43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25">
      <c r="A616" s="1"/>
      <c r="B616" s="1"/>
      <c r="C616" s="43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25">
      <c r="A617" s="1"/>
      <c r="B617" s="1"/>
      <c r="C617" s="43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25">
      <c r="A618" s="1"/>
      <c r="B618" s="1"/>
      <c r="C618" s="43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25">
      <c r="A619" s="1"/>
      <c r="B619" s="1"/>
      <c r="C619" s="43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25">
      <c r="A620" s="1"/>
      <c r="B620" s="1"/>
      <c r="C620" s="43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25">
      <c r="A621" s="1"/>
      <c r="B621" s="1"/>
      <c r="C621" s="43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25">
      <c r="A622" s="1"/>
      <c r="B622" s="1"/>
      <c r="C622" s="43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25">
      <c r="A623" s="1"/>
      <c r="B623" s="1"/>
      <c r="C623" s="43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25">
      <c r="A624" s="1"/>
      <c r="B624" s="1"/>
      <c r="C624" s="43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25">
      <c r="A625" s="1"/>
      <c r="B625" s="1"/>
      <c r="C625" s="43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25">
      <c r="A626" s="1"/>
      <c r="B626" s="1"/>
      <c r="C626" s="43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25">
      <c r="A627" s="1"/>
      <c r="B627" s="1"/>
      <c r="C627" s="43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25">
      <c r="A628" s="1"/>
      <c r="B628" s="1"/>
      <c r="C628" s="43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25">
      <c r="A629" s="1"/>
      <c r="B629" s="1"/>
      <c r="C629" s="43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25">
      <c r="A630" s="1"/>
      <c r="B630" s="1"/>
      <c r="C630" s="43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25">
      <c r="A631" s="1"/>
      <c r="B631" s="1"/>
      <c r="C631" s="43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25">
      <c r="A632" s="1"/>
      <c r="B632" s="1"/>
      <c r="C632" s="43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25">
      <c r="A633" s="1"/>
      <c r="B633" s="1"/>
      <c r="C633" s="43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25">
      <c r="A634" s="1"/>
      <c r="B634" s="1"/>
      <c r="C634" s="43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25">
      <c r="A635" s="1"/>
      <c r="B635" s="1"/>
      <c r="C635" s="43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25">
      <c r="A636" s="1"/>
      <c r="B636" s="1"/>
      <c r="C636" s="43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25">
      <c r="A637" s="1"/>
      <c r="B637" s="1"/>
      <c r="C637" s="43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25">
      <c r="A638" s="1"/>
      <c r="B638" s="1"/>
      <c r="C638" s="43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25">
      <c r="A639" s="1"/>
      <c r="B639" s="1"/>
      <c r="C639" s="43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25">
      <c r="A640" s="1"/>
      <c r="B640" s="1"/>
      <c r="C640" s="43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25">
      <c r="A641" s="1"/>
      <c r="B641" s="1"/>
      <c r="C641" s="43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25">
      <c r="A642" s="1"/>
      <c r="B642" s="1"/>
      <c r="C642" s="43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25">
      <c r="A643" s="1"/>
      <c r="B643" s="1"/>
      <c r="C643" s="43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25">
      <c r="A644" s="1"/>
      <c r="B644" s="1"/>
      <c r="C644" s="43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25">
      <c r="A645" s="1"/>
      <c r="B645" s="1"/>
      <c r="C645" s="43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25">
      <c r="A646" s="1"/>
      <c r="B646" s="1"/>
      <c r="C646" s="43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25">
      <c r="A647" s="1"/>
      <c r="B647" s="1"/>
      <c r="C647" s="43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25">
      <c r="A648" s="1"/>
      <c r="B648" s="1"/>
      <c r="C648" s="43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25">
      <c r="A649" s="1"/>
      <c r="B649" s="1"/>
      <c r="C649" s="43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25">
      <c r="A650" s="1"/>
      <c r="B650" s="1"/>
      <c r="C650" s="43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25">
      <c r="A651" s="1"/>
      <c r="B651" s="1"/>
      <c r="C651" s="43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25">
      <c r="A652" s="1"/>
      <c r="B652" s="1"/>
      <c r="C652" s="43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25">
      <c r="A653" s="1"/>
      <c r="B653" s="1"/>
      <c r="C653" s="43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25">
      <c r="A654" s="1"/>
      <c r="B654" s="1"/>
      <c r="C654" s="43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25">
      <c r="A655" s="1"/>
      <c r="B655" s="1"/>
      <c r="C655" s="43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25">
      <c r="A656" s="1"/>
      <c r="B656" s="1"/>
      <c r="C656" s="43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25">
      <c r="A657" s="1"/>
      <c r="B657" s="1"/>
      <c r="C657" s="43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25">
      <c r="A658" s="1"/>
      <c r="B658" s="1"/>
      <c r="C658" s="43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25">
      <c r="A659" s="1"/>
      <c r="B659" s="1"/>
      <c r="C659" s="43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25">
      <c r="A660" s="1"/>
      <c r="B660" s="1"/>
      <c r="C660" s="43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25">
      <c r="A661" s="1"/>
      <c r="B661" s="1"/>
      <c r="C661" s="43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25">
      <c r="A662" s="1"/>
      <c r="B662" s="1"/>
      <c r="C662" s="43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25">
      <c r="A663" s="1"/>
      <c r="B663" s="1"/>
      <c r="C663" s="43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25">
      <c r="A664" s="1"/>
      <c r="B664" s="1"/>
      <c r="C664" s="43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25">
      <c r="A665" s="1"/>
      <c r="B665" s="1"/>
      <c r="C665" s="43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25">
      <c r="A666" s="1"/>
      <c r="B666" s="1"/>
      <c r="C666" s="43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25">
      <c r="A667" s="1"/>
      <c r="B667" s="1"/>
      <c r="C667" s="43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25">
      <c r="A668" s="1"/>
      <c r="B668" s="1"/>
      <c r="C668" s="43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25">
      <c r="A669" s="1"/>
      <c r="B669" s="1"/>
      <c r="C669" s="43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25">
      <c r="A670" s="1"/>
      <c r="B670" s="1"/>
      <c r="C670" s="43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25">
      <c r="A671" s="1"/>
      <c r="B671" s="1"/>
      <c r="C671" s="43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25">
      <c r="A672" s="1"/>
      <c r="B672" s="1"/>
      <c r="C672" s="43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25">
      <c r="A673" s="1"/>
      <c r="B673" s="1"/>
      <c r="C673" s="43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25">
      <c r="A674" s="1"/>
      <c r="B674" s="1"/>
      <c r="C674" s="43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25">
      <c r="A675" s="1"/>
      <c r="B675" s="1"/>
      <c r="C675" s="43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25">
      <c r="A676" s="1"/>
      <c r="B676" s="1"/>
      <c r="C676" s="43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25">
      <c r="A677" s="1"/>
      <c r="B677" s="1"/>
      <c r="C677" s="43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25">
      <c r="A678" s="1"/>
      <c r="B678" s="1"/>
      <c r="C678" s="43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25">
      <c r="A679" s="1"/>
      <c r="B679" s="1"/>
      <c r="C679" s="43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25">
      <c r="A680" s="1"/>
      <c r="B680" s="1"/>
      <c r="C680" s="43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25">
      <c r="A681" s="1"/>
      <c r="B681" s="1"/>
      <c r="C681" s="43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25">
      <c r="A682" s="1"/>
      <c r="B682" s="1"/>
      <c r="C682" s="43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25">
      <c r="A683" s="1"/>
      <c r="B683" s="1"/>
      <c r="C683" s="43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25">
      <c r="A684" s="1"/>
      <c r="B684" s="1"/>
      <c r="C684" s="43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25">
      <c r="A685" s="1"/>
      <c r="B685" s="1"/>
      <c r="C685" s="43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25">
      <c r="A686" s="1"/>
      <c r="B686" s="1"/>
      <c r="C686" s="43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25">
      <c r="A687" s="1"/>
      <c r="B687" s="1"/>
      <c r="C687" s="43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25">
      <c r="A688" s="1"/>
      <c r="B688" s="1"/>
      <c r="C688" s="43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25">
      <c r="A689" s="1"/>
      <c r="B689" s="1"/>
      <c r="C689" s="43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25">
      <c r="A690" s="1"/>
      <c r="B690" s="1"/>
      <c r="C690" s="43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25">
      <c r="A691" s="1"/>
      <c r="B691" s="1"/>
      <c r="C691" s="43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25">
      <c r="A692" s="1"/>
      <c r="B692" s="1"/>
      <c r="C692" s="43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25">
      <c r="A693" s="1"/>
      <c r="B693" s="1"/>
      <c r="C693" s="43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25">
      <c r="A694" s="1"/>
      <c r="B694" s="1"/>
      <c r="C694" s="43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25">
      <c r="A695" s="1"/>
      <c r="B695" s="1"/>
      <c r="C695" s="43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25">
      <c r="A696" s="1"/>
      <c r="B696" s="1"/>
      <c r="C696" s="43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25">
      <c r="A697" s="1"/>
      <c r="B697" s="1"/>
      <c r="C697" s="43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25">
      <c r="A698" s="1"/>
      <c r="B698" s="1"/>
      <c r="C698" s="43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25">
      <c r="A699" s="1"/>
      <c r="B699" s="1"/>
      <c r="C699" s="43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25">
      <c r="A700" s="1"/>
      <c r="B700" s="1"/>
      <c r="C700" s="43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25">
      <c r="A701" s="1"/>
      <c r="B701" s="1"/>
      <c r="C701" s="43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25">
      <c r="A702" s="1"/>
      <c r="B702" s="1"/>
      <c r="C702" s="43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25">
      <c r="A703" s="1"/>
      <c r="B703" s="1"/>
      <c r="C703" s="43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25">
      <c r="A704" s="1"/>
      <c r="B704" s="1"/>
      <c r="C704" s="43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25">
      <c r="A705" s="1"/>
      <c r="B705" s="1"/>
      <c r="C705" s="43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25">
      <c r="A706" s="1"/>
      <c r="B706" s="1"/>
      <c r="C706" s="43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25">
      <c r="A707" s="1"/>
      <c r="B707" s="1"/>
      <c r="C707" s="43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25">
      <c r="A708" s="1"/>
      <c r="B708" s="1"/>
      <c r="C708" s="43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25">
      <c r="A709" s="1"/>
      <c r="B709" s="1"/>
      <c r="C709" s="43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25">
      <c r="A710" s="1"/>
      <c r="B710" s="1"/>
      <c r="C710" s="43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25">
      <c r="A711" s="1"/>
      <c r="B711" s="1"/>
      <c r="C711" s="43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25">
      <c r="A712" s="1"/>
      <c r="B712" s="1"/>
      <c r="C712" s="43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25">
      <c r="A713" s="1"/>
      <c r="B713" s="1"/>
      <c r="C713" s="43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25">
      <c r="A714" s="1"/>
      <c r="B714" s="1"/>
      <c r="C714" s="43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25">
      <c r="A715" s="1"/>
      <c r="B715" s="1"/>
      <c r="C715" s="43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25">
      <c r="A716" s="1"/>
      <c r="B716" s="1"/>
      <c r="C716" s="43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25">
      <c r="A717" s="1"/>
      <c r="B717" s="1"/>
      <c r="C717" s="43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25">
      <c r="A718" s="1"/>
      <c r="B718" s="1"/>
      <c r="C718" s="43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25">
      <c r="A719" s="1"/>
      <c r="B719" s="1"/>
      <c r="C719" s="43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25">
      <c r="A720" s="1"/>
      <c r="B720" s="1"/>
      <c r="C720" s="43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25">
      <c r="A721" s="1"/>
      <c r="B721" s="1"/>
      <c r="C721" s="43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25">
      <c r="A722" s="1"/>
      <c r="B722" s="1"/>
      <c r="C722" s="43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25">
      <c r="A723" s="1"/>
      <c r="B723" s="1"/>
      <c r="C723" s="43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25">
      <c r="A724" s="1"/>
      <c r="B724" s="1"/>
      <c r="C724" s="43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25">
      <c r="A725" s="1"/>
      <c r="B725" s="1"/>
      <c r="C725" s="43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25">
      <c r="A726" s="1"/>
      <c r="B726" s="1"/>
      <c r="C726" s="43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25">
      <c r="A727" s="1"/>
      <c r="B727" s="1"/>
      <c r="C727" s="43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25">
      <c r="A728" s="1"/>
      <c r="B728" s="1"/>
      <c r="C728" s="43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25">
      <c r="A729" s="1"/>
      <c r="B729" s="1"/>
      <c r="C729" s="43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25">
      <c r="A730" s="1"/>
      <c r="B730" s="1"/>
      <c r="C730" s="43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25">
      <c r="A731" s="1"/>
      <c r="B731" s="1"/>
      <c r="C731" s="43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25">
      <c r="A732" s="1"/>
      <c r="B732" s="1"/>
      <c r="C732" s="43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25">
      <c r="A733" s="1"/>
      <c r="B733" s="1"/>
      <c r="C733" s="43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25">
      <c r="A734" s="1"/>
      <c r="B734" s="1"/>
      <c r="C734" s="43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25">
      <c r="A735" s="1"/>
      <c r="B735" s="1"/>
      <c r="C735" s="43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25">
      <c r="A736" s="1"/>
      <c r="B736" s="1"/>
      <c r="C736" s="43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25">
      <c r="A737" s="1"/>
      <c r="B737" s="1"/>
      <c r="C737" s="43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25">
      <c r="A738" s="1"/>
      <c r="B738" s="1"/>
      <c r="C738" s="43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25">
      <c r="A739" s="1"/>
      <c r="B739" s="1"/>
      <c r="C739" s="43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25">
      <c r="A740" s="1"/>
      <c r="B740" s="1"/>
      <c r="C740" s="43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25">
      <c r="A741" s="1"/>
      <c r="B741" s="1"/>
      <c r="C741" s="43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25">
      <c r="A742" s="1"/>
      <c r="B742" s="1"/>
      <c r="C742" s="43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25">
      <c r="A743" s="1"/>
      <c r="B743" s="1"/>
      <c r="C743" s="43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25">
      <c r="A744" s="1"/>
      <c r="B744" s="1"/>
      <c r="C744" s="43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25">
      <c r="A745" s="1"/>
      <c r="B745" s="1"/>
      <c r="C745" s="43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25">
      <c r="A746" s="1"/>
      <c r="B746" s="1"/>
      <c r="C746" s="43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25">
      <c r="A747" s="1"/>
      <c r="B747" s="1"/>
      <c r="C747" s="43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25">
      <c r="A748" s="1"/>
      <c r="B748" s="1"/>
      <c r="C748" s="43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25">
      <c r="A749" s="1"/>
      <c r="B749" s="1"/>
      <c r="C749" s="43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25">
      <c r="A750" s="1"/>
      <c r="B750" s="1"/>
      <c r="C750" s="43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25">
      <c r="A751" s="1"/>
      <c r="B751" s="1"/>
      <c r="C751" s="43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25">
      <c r="A752" s="1"/>
      <c r="B752" s="1"/>
      <c r="C752" s="43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25">
      <c r="A753" s="1"/>
      <c r="B753" s="1"/>
      <c r="C753" s="43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25">
      <c r="A754" s="1"/>
      <c r="B754" s="1"/>
      <c r="C754" s="43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25">
      <c r="A755" s="1"/>
      <c r="B755" s="1"/>
      <c r="C755" s="43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25">
      <c r="A756" s="1"/>
      <c r="B756" s="1"/>
      <c r="C756" s="43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25">
      <c r="A757" s="1"/>
      <c r="B757" s="1"/>
      <c r="C757" s="43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25">
      <c r="A758" s="1"/>
      <c r="B758" s="1"/>
      <c r="C758" s="43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25">
      <c r="A759" s="1"/>
      <c r="B759" s="1"/>
      <c r="C759" s="43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25">
      <c r="A760" s="1"/>
      <c r="B760" s="1"/>
      <c r="C760" s="43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25">
      <c r="A761" s="1"/>
      <c r="B761" s="1"/>
      <c r="C761" s="43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25">
      <c r="A762" s="1"/>
      <c r="B762" s="1"/>
      <c r="C762" s="43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25">
      <c r="A763" s="1"/>
      <c r="B763" s="1"/>
      <c r="C763" s="43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25">
      <c r="A764" s="1"/>
      <c r="B764" s="1"/>
      <c r="C764" s="43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25">
      <c r="A765" s="1"/>
      <c r="B765" s="1"/>
      <c r="C765" s="43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25">
      <c r="A766" s="1"/>
      <c r="B766" s="1"/>
      <c r="C766" s="43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25">
      <c r="A767" s="1"/>
      <c r="B767" s="1"/>
      <c r="C767" s="43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25">
      <c r="A768" s="1"/>
      <c r="B768" s="1"/>
      <c r="C768" s="43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25">
      <c r="A769" s="1"/>
      <c r="B769" s="1"/>
      <c r="C769" s="43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25">
      <c r="A770" s="1"/>
      <c r="B770" s="1"/>
      <c r="C770" s="43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25">
      <c r="A771" s="1"/>
      <c r="B771" s="1"/>
      <c r="C771" s="43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25">
      <c r="A772" s="1"/>
      <c r="B772" s="1"/>
      <c r="C772" s="43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25">
      <c r="A773" s="1"/>
      <c r="B773" s="1"/>
      <c r="C773" s="43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25">
      <c r="A774" s="1"/>
      <c r="B774" s="1"/>
      <c r="C774" s="43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25">
      <c r="A775" s="1"/>
      <c r="B775" s="1"/>
      <c r="C775" s="43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25">
      <c r="A776" s="1"/>
      <c r="B776" s="1"/>
      <c r="C776" s="43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25">
      <c r="A777" s="1"/>
      <c r="B777" s="1"/>
      <c r="C777" s="43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25">
      <c r="A778" s="1"/>
      <c r="B778" s="1"/>
      <c r="C778" s="43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25">
      <c r="A779" s="1"/>
      <c r="B779" s="1"/>
      <c r="C779" s="43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25">
      <c r="A780" s="1"/>
      <c r="B780" s="1"/>
      <c r="C780" s="43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25">
      <c r="A781" s="1"/>
      <c r="B781" s="1"/>
      <c r="C781" s="43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25">
      <c r="A782" s="1"/>
      <c r="B782" s="1"/>
      <c r="C782" s="43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25">
      <c r="A783" s="1"/>
      <c r="B783" s="1"/>
      <c r="C783" s="43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25">
      <c r="A784" s="1"/>
      <c r="B784" s="1"/>
      <c r="C784" s="43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25">
      <c r="A785" s="1"/>
      <c r="B785" s="1"/>
      <c r="C785" s="43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25">
      <c r="A786" s="1"/>
      <c r="B786" s="1"/>
      <c r="C786" s="43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25">
      <c r="A787" s="1"/>
      <c r="B787" s="1"/>
      <c r="C787" s="43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25">
      <c r="A788" s="1"/>
      <c r="B788" s="1"/>
      <c r="C788" s="43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25">
      <c r="A789" s="1"/>
      <c r="B789" s="1"/>
      <c r="C789" s="43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25">
      <c r="A790" s="1"/>
      <c r="B790" s="1"/>
      <c r="C790" s="43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25">
      <c r="A791" s="1"/>
      <c r="B791" s="1"/>
      <c r="C791" s="43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25">
      <c r="A792" s="1"/>
      <c r="B792" s="1"/>
      <c r="C792" s="43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25">
      <c r="A793" s="1"/>
      <c r="B793" s="1"/>
      <c r="C793" s="43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25">
      <c r="A794" s="1"/>
      <c r="B794" s="1"/>
      <c r="C794" s="43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25">
      <c r="A795" s="1"/>
      <c r="B795" s="1"/>
      <c r="C795" s="43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25">
      <c r="A796" s="1"/>
      <c r="B796" s="1"/>
      <c r="C796" s="43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25">
      <c r="A797" s="1"/>
      <c r="B797" s="1"/>
      <c r="C797" s="43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25">
      <c r="A798" s="1"/>
      <c r="B798" s="1"/>
      <c r="C798" s="43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25">
      <c r="A799" s="1"/>
      <c r="B799" s="1"/>
      <c r="C799" s="43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25">
      <c r="A800" s="1"/>
      <c r="B800" s="1"/>
      <c r="C800" s="43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25">
      <c r="A801" s="1"/>
      <c r="B801" s="1"/>
      <c r="C801" s="43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25">
      <c r="A802" s="1"/>
      <c r="B802" s="1"/>
      <c r="C802" s="43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25">
      <c r="A803" s="1"/>
      <c r="B803" s="1"/>
      <c r="C803" s="43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25">
      <c r="A804" s="1"/>
      <c r="B804" s="1"/>
      <c r="C804" s="43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25">
      <c r="A805" s="1"/>
      <c r="B805" s="1"/>
      <c r="C805" s="43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25">
      <c r="A806" s="1"/>
      <c r="B806" s="1"/>
      <c r="C806" s="43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25">
      <c r="A807" s="1"/>
      <c r="B807" s="1"/>
      <c r="C807" s="43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25">
      <c r="A808" s="1"/>
      <c r="B808" s="1"/>
      <c r="C808" s="43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25">
      <c r="A809" s="1"/>
      <c r="B809" s="1"/>
      <c r="C809" s="43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25">
      <c r="A810" s="1"/>
      <c r="B810" s="1"/>
      <c r="C810" s="43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25">
      <c r="A811" s="1"/>
      <c r="B811" s="1"/>
      <c r="C811" s="43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25">
      <c r="A812" s="1"/>
      <c r="B812" s="1"/>
      <c r="C812" s="43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25">
      <c r="A813" s="1"/>
      <c r="B813" s="1"/>
      <c r="C813" s="43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25">
      <c r="A814" s="1"/>
      <c r="B814" s="1"/>
      <c r="C814" s="43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25">
      <c r="A815" s="1"/>
      <c r="B815" s="1"/>
      <c r="C815" s="43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25">
      <c r="A816" s="1"/>
      <c r="B816" s="1"/>
      <c r="C816" s="43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25">
      <c r="A817" s="1"/>
      <c r="B817" s="1"/>
      <c r="C817" s="43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25">
      <c r="A818" s="1"/>
      <c r="B818" s="1"/>
      <c r="C818" s="43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25">
      <c r="A819" s="1"/>
      <c r="B819" s="1"/>
      <c r="C819" s="43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25">
      <c r="A820" s="1"/>
      <c r="B820" s="1"/>
      <c r="C820" s="43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25">
      <c r="A821" s="1"/>
      <c r="B821" s="1"/>
      <c r="C821" s="43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25">
      <c r="A822" s="1"/>
      <c r="B822" s="1"/>
      <c r="C822" s="43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25">
      <c r="A823" s="1"/>
      <c r="B823" s="1"/>
      <c r="C823" s="43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25">
      <c r="A824" s="1"/>
      <c r="B824" s="1"/>
      <c r="C824" s="43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25">
      <c r="A825" s="1"/>
      <c r="B825" s="1"/>
      <c r="C825" s="43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25">
      <c r="A826" s="1"/>
      <c r="B826" s="1"/>
      <c r="C826" s="43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25">
      <c r="A827" s="1"/>
      <c r="B827" s="1"/>
      <c r="C827" s="43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25">
      <c r="A828" s="1"/>
      <c r="B828" s="1"/>
      <c r="C828" s="43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25">
      <c r="A829" s="1"/>
      <c r="B829" s="1"/>
      <c r="C829" s="43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25">
      <c r="A830" s="1"/>
      <c r="B830" s="1"/>
      <c r="C830" s="43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25">
      <c r="A831" s="1"/>
      <c r="B831" s="1"/>
      <c r="C831" s="43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25">
      <c r="A832" s="1"/>
      <c r="B832" s="1"/>
      <c r="C832" s="43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25">
      <c r="A833" s="1"/>
      <c r="B833" s="1"/>
      <c r="C833" s="43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25">
      <c r="A834" s="1"/>
      <c r="B834" s="1"/>
      <c r="C834" s="43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25">
      <c r="A835" s="1"/>
      <c r="B835" s="1"/>
      <c r="C835" s="43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25">
      <c r="A836" s="1"/>
      <c r="B836" s="1"/>
      <c r="C836" s="43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25">
      <c r="A837" s="1"/>
      <c r="B837" s="1"/>
      <c r="C837" s="43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25">
      <c r="A838" s="1"/>
      <c r="B838" s="1"/>
      <c r="C838" s="43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25">
      <c r="A839" s="1"/>
      <c r="B839" s="1"/>
      <c r="C839" s="43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25">
      <c r="A840" s="1"/>
      <c r="B840" s="1"/>
      <c r="C840" s="43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25">
      <c r="A841" s="1"/>
      <c r="B841" s="1"/>
      <c r="C841" s="43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25">
      <c r="A842" s="1"/>
      <c r="B842" s="1"/>
      <c r="C842" s="43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25">
      <c r="A843" s="1"/>
      <c r="B843" s="1"/>
      <c r="C843" s="43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25">
      <c r="A844" s="1"/>
      <c r="B844" s="1"/>
      <c r="C844" s="43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25">
      <c r="A845" s="1"/>
      <c r="B845" s="1"/>
      <c r="C845" s="43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25">
      <c r="A846" s="1"/>
      <c r="B846" s="1"/>
      <c r="C846" s="43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25">
      <c r="A847" s="1"/>
      <c r="B847" s="1"/>
      <c r="C847" s="43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25">
      <c r="A848" s="1"/>
      <c r="B848" s="1"/>
      <c r="C848" s="43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25">
      <c r="A849" s="1"/>
      <c r="B849" s="1"/>
      <c r="C849" s="43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25">
      <c r="A850" s="1"/>
      <c r="B850" s="1"/>
      <c r="C850" s="43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25">
      <c r="A851" s="1"/>
      <c r="B851" s="1"/>
      <c r="C851" s="43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25">
      <c r="A852" s="1"/>
      <c r="B852" s="1"/>
      <c r="C852" s="43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25">
      <c r="A853" s="1"/>
      <c r="B853" s="1"/>
      <c r="C853" s="43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25">
      <c r="A854" s="1"/>
      <c r="B854" s="1"/>
      <c r="C854" s="43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25">
      <c r="A855" s="1"/>
      <c r="B855" s="1"/>
      <c r="C855" s="43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25">
      <c r="A856" s="1"/>
      <c r="B856" s="1"/>
      <c r="C856" s="43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25">
      <c r="A857" s="1"/>
      <c r="B857" s="1"/>
      <c r="C857" s="43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25">
      <c r="A858" s="1"/>
      <c r="B858" s="1"/>
      <c r="C858" s="43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25">
      <c r="A859" s="1"/>
      <c r="B859" s="1"/>
      <c r="C859" s="43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25">
      <c r="A860" s="1"/>
      <c r="B860" s="1"/>
      <c r="C860" s="43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25">
      <c r="A861" s="1"/>
      <c r="B861" s="1"/>
      <c r="C861" s="43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25">
      <c r="A862" s="1"/>
      <c r="B862" s="1"/>
      <c r="C862" s="43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25">
      <c r="A863" s="1"/>
      <c r="B863" s="1"/>
      <c r="C863" s="43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25">
      <c r="A864" s="1"/>
      <c r="B864" s="1"/>
      <c r="C864" s="43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25">
      <c r="A865" s="1"/>
      <c r="B865" s="1"/>
      <c r="C865" s="43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25">
      <c r="A866" s="1"/>
      <c r="B866" s="1"/>
      <c r="C866" s="43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25">
      <c r="A867" s="1"/>
      <c r="B867" s="1"/>
      <c r="C867" s="43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25">
      <c r="A868" s="1"/>
      <c r="B868" s="1"/>
      <c r="C868" s="43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25">
      <c r="A869" s="1"/>
      <c r="B869" s="1"/>
      <c r="C869" s="43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25">
      <c r="A870" s="1"/>
      <c r="B870" s="1"/>
      <c r="C870" s="43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25">
      <c r="A871" s="1"/>
      <c r="B871" s="1"/>
      <c r="C871" s="43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25">
      <c r="A872" s="1"/>
      <c r="B872" s="1"/>
      <c r="C872" s="43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25">
      <c r="A873" s="1"/>
      <c r="B873" s="1"/>
      <c r="C873" s="43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25">
      <c r="A874" s="1"/>
      <c r="B874" s="1"/>
      <c r="C874" s="43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25">
      <c r="A875" s="1"/>
      <c r="B875" s="1"/>
      <c r="C875" s="43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25">
      <c r="A876" s="1"/>
      <c r="B876" s="1"/>
      <c r="C876" s="43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25">
      <c r="A877" s="1"/>
      <c r="B877" s="1"/>
      <c r="C877" s="43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25">
      <c r="A878" s="1"/>
      <c r="B878" s="1"/>
      <c r="C878" s="43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25">
      <c r="A879" s="1"/>
      <c r="B879" s="1"/>
      <c r="C879" s="43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25">
      <c r="A880" s="1"/>
      <c r="B880" s="1"/>
      <c r="C880" s="43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25">
      <c r="A881" s="1"/>
      <c r="B881" s="1"/>
      <c r="C881" s="43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25">
      <c r="A882" s="1"/>
      <c r="B882" s="1"/>
      <c r="C882" s="43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25">
      <c r="A883" s="1"/>
      <c r="B883" s="1"/>
      <c r="C883" s="43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25">
      <c r="A884" s="1"/>
      <c r="B884" s="1"/>
      <c r="C884" s="43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25">
      <c r="A885" s="1"/>
      <c r="B885" s="1"/>
      <c r="C885" s="43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25">
      <c r="A886" s="1"/>
      <c r="B886" s="1"/>
      <c r="C886" s="43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25">
      <c r="A887" s="1"/>
      <c r="B887" s="1"/>
      <c r="C887" s="43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25">
      <c r="A888" s="1"/>
      <c r="B888" s="1"/>
      <c r="C888" s="43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25">
      <c r="A889" s="1"/>
      <c r="B889" s="1"/>
      <c r="C889" s="43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25">
      <c r="A890" s="1"/>
      <c r="B890" s="1"/>
      <c r="C890" s="43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25">
      <c r="A891" s="1"/>
      <c r="B891" s="1"/>
      <c r="C891" s="43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25">
      <c r="A892" s="1"/>
      <c r="B892" s="1"/>
      <c r="C892" s="43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25">
      <c r="A893" s="1"/>
      <c r="B893" s="1"/>
      <c r="C893" s="43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25">
      <c r="A894" s="1"/>
      <c r="B894" s="1"/>
      <c r="C894" s="43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25">
      <c r="A895" s="1"/>
      <c r="B895" s="1"/>
      <c r="C895" s="43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25">
      <c r="A896" s="1"/>
      <c r="B896" s="1"/>
      <c r="C896" s="43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25">
      <c r="A897" s="1"/>
      <c r="B897" s="1"/>
      <c r="C897" s="43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25">
      <c r="A898" s="1"/>
      <c r="B898" s="1"/>
      <c r="C898" s="43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25">
      <c r="A899" s="1"/>
      <c r="B899" s="1"/>
      <c r="C899" s="43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25">
      <c r="A900" s="1"/>
      <c r="B900" s="1"/>
      <c r="C900" s="43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25">
      <c r="A901" s="1"/>
      <c r="B901" s="1"/>
      <c r="C901" s="43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25">
      <c r="A902" s="1"/>
      <c r="B902" s="1"/>
      <c r="C902" s="43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25">
      <c r="A903" s="1"/>
      <c r="B903" s="1"/>
      <c r="C903" s="43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25">
      <c r="A904" s="1"/>
      <c r="B904" s="1"/>
      <c r="C904" s="43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25">
      <c r="A905" s="1"/>
      <c r="B905" s="1"/>
      <c r="C905" s="43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25">
      <c r="A906" s="1"/>
      <c r="B906" s="1"/>
      <c r="C906" s="43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25">
      <c r="A907" s="1"/>
      <c r="B907" s="1"/>
      <c r="C907" s="43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25">
      <c r="A908" s="1"/>
      <c r="B908" s="1"/>
      <c r="C908" s="43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25">
      <c r="A909" s="1"/>
      <c r="B909" s="1"/>
      <c r="C909" s="43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25">
      <c r="A910" s="1"/>
      <c r="B910" s="1"/>
      <c r="C910" s="43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25">
      <c r="A911" s="1"/>
      <c r="B911" s="1"/>
      <c r="C911" s="43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25">
      <c r="A912" s="1"/>
      <c r="B912" s="1"/>
      <c r="C912" s="43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25">
      <c r="A913" s="1"/>
      <c r="B913" s="1"/>
      <c r="C913" s="43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25">
      <c r="A914" s="1"/>
      <c r="B914" s="1"/>
      <c r="C914" s="43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25">
      <c r="A915" s="1"/>
      <c r="B915" s="1"/>
      <c r="C915" s="43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25">
      <c r="A916" s="1"/>
      <c r="B916" s="1"/>
      <c r="C916" s="43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25">
      <c r="A917" s="1"/>
      <c r="B917" s="1"/>
      <c r="C917" s="43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25">
      <c r="A918" s="1"/>
      <c r="B918" s="1"/>
      <c r="C918" s="43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25">
      <c r="A919" s="1"/>
      <c r="B919" s="1"/>
      <c r="C919" s="43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25">
      <c r="A920" s="1"/>
      <c r="B920" s="1"/>
      <c r="C920" s="43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25">
      <c r="A921" s="1"/>
      <c r="B921" s="1"/>
      <c r="C921" s="43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25">
      <c r="A922" s="1"/>
      <c r="B922" s="1"/>
      <c r="C922" s="43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25">
      <c r="A923" s="1"/>
      <c r="B923" s="1"/>
      <c r="C923" s="43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25">
      <c r="A924" s="1"/>
      <c r="B924" s="1"/>
      <c r="C924" s="43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25">
      <c r="A925" s="1"/>
      <c r="B925" s="1"/>
      <c r="C925" s="43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25">
      <c r="A926" s="1"/>
      <c r="B926" s="1"/>
      <c r="C926" s="43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25">
      <c r="A927" s="1"/>
      <c r="B927" s="1"/>
      <c r="C927" s="43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25">
      <c r="A928" s="1"/>
      <c r="B928" s="1"/>
      <c r="C928" s="43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25">
      <c r="A929" s="1"/>
      <c r="B929" s="1"/>
      <c r="C929" s="43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25">
      <c r="A930" s="1"/>
      <c r="B930" s="1"/>
      <c r="C930" s="43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25">
      <c r="A931" s="1"/>
      <c r="B931" s="1"/>
      <c r="C931" s="43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25">
      <c r="A932" s="1"/>
      <c r="B932" s="1"/>
      <c r="C932" s="43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25">
      <c r="A933" s="1"/>
      <c r="B933" s="1"/>
      <c r="C933" s="43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25">
      <c r="A934" s="1"/>
      <c r="B934" s="1"/>
      <c r="C934" s="43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25">
      <c r="A935" s="1"/>
      <c r="B935" s="1"/>
      <c r="C935" s="43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25">
      <c r="A936" s="1"/>
      <c r="B936" s="1"/>
      <c r="C936" s="43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25">
      <c r="A937" s="1"/>
      <c r="B937" s="1"/>
      <c r="C937" s="43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25">
      <c r="A938" s="1"/>
      <c r="B938" s="1"/>
      <c r="C938" s="43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25">
      <c r="A939" s="1"/>
      <c r="B939" s="1"/>
      <c r="C939" s="43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25">
      <c r="A940" s="1"/>
      <c r="B940" s="1"/>
      <c r="C940" s="43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25">
      <c r="A941" s="1"/>
      <c r="B941" s="1"/>
      <c r="C941" s="43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25">
      <c r="A942" s="1"/>
      <c r="B942" s="1"/>
      <c r="C942" s="43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25">
      <c r="A943" s="1"/>
      <c r="B943" s="1"/>
      <c r="C943" s="43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25">
      <c r="A944" s="1"/>
      <c r="B944" s="1"/>
      <c r="C944" s="43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25">
      <c r="A945" s="1"/>
      <c r="B945" s="1"/>
      <c r="C945" s="43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 x14ac:dyDescent="0.25">
      <c r="A946" s="1"/>
      <c r="B946" s="1"/>
      <c r="C946" s="43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 x14ac:dyDescent="0.25">
      <c r="A947" s="1"/>
      <c r="B947" s="1"/>
      <c r="C947" s="43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 x14ac:dyDescent="0.25">
      <c r="A948" s="1"/>
      <c r="B948" s="1"/>
      <c r="C948" s="43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 x14ac:dyDescent="0.25">
      <c r="A949" s="1"/>
      <c r="B949" s="1"/>
      <c r="C949" s="43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 x14ac:dyDescent="0.25">
      <c r="A950" s="1"/>
      <c r="B950" s="1"/>
      <c r="C950" s="43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 x14ac:dyDescent="0.25">
      <c r="A951" s="1"/>
      <c r="B951" s="1"/>
      <c r="C951" s="43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 x14ac:dyDescent="0.25">
      <c r="A952" s="1"/>
      <c r="B952" s="1"/>
      <c r="C952" s="43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 x14ac:dyDescent="0.25">
      <c r="A953" s="1"/>
      <c r="B953" s="1"/>
      <c r="C953" s="43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 x14ac:dyDescent="0.25">
      <c r="A954" s="1"/>
      <c r="B954" s="1"/>
      <c r="C954" s="43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 x14ac:dyDescent="0.25">
      <c r="A955" s="1"/>
      <c r="B955" s="1"/>
      <c r="C955" s="43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 x14ac:dyDescent="0.25">
      <c r="A956" s="1"/>
      <c r="B956" s="1"/>
      <c r="C956" s="43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 x14ac:dyDescent="0.25">
      <c r="A957" s="1"/>
      <c r="B957" s="1"/>
      <c r="C957" s="43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 x14ac:dyDescent="0.25">
      <c r="A958" s="1"/>
      <c r="B958" s="1"/>
      <c r="C958" s="43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 x14ac:dyDescent="0.25">
      <c r="A959" s="1"/>
      <c r="B959" s="1"/>
      <c r="C959" s="43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 x14ac:dyDescent="0.25">
      <c r="A960" s="1"/>
      <c r="B960" s="1"/>
      <c r="C960" s="43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 x14ac:dyDescent="0.25">
      <c r="A961" s="1"/>
      <c r="B961" s="1"/>
      <c r="C961" s="43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 x14ac:dyDescent="0.25">
      <c r="A962" s="1"/>
      <c r="B962" s="1"/>
      <c r="C962" s="43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 x14ac:dyDescent="0.25">
      <c r="A963" s="1"/>
      <c r="B963" s="1"/>
      <c r="C963" s="43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 x14ac:dyDescent="0.25">
      <c r="A964" s="1"/>
      <c r="B964" s="1"/>
      <c r="C964" s="43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 x14ac:dyDescent="0.25">
      <c r="A965" s="1"/>
      <c r="B965" s="1"/>
      <c r="C965" s="43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 x14ac:dyDescent="0.25">
      <c r="A966" s="1"/>
      <c r="B966" s="1"/>
      <c r="C966" s="43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 x14ac:dyDescent="0.25">
      <c r="A967" s="1"/>
      <c r="B967" s="1"/>
      <c r="C967" s="43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 x14ac:dyDescent="0.25">
      <c r="A968" s="1"/>
      <c r="B968" s="1"/>
      <c r="C968" s="43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 x14ac:dyDescent="0.25">
      <c r="A969" s="1"/>
      <c r="B969" s="1"/>
      <c r="C969" s="43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 x14ac:dyDescent="0.25">
      <c r="A970" s="1"/>
      <c r="B970" s="1"/>
      <c r="C970" s="43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 x14ac:dyDescent="0.25">
      <c r="A971" s="1"/>
      <c r="B971" s="1"/>
      <c r="C971" s="43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 x14ac:dyDescent="0.25">
      <c r="A972" s="1"/>
      <c r="B972" s="1"/>
      <c r="C972" s="43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 x14ac:dyDescent="0.25">
      <c r="A973" s="1"/>
      <c r="B973" s="1"/>
      <c r="C973" s="43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 x14ac:dyDescent="0.25">
      <c r="A974" s="1"/>
      <c r="B974" s="1"/>
      <c r="C974" s="43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 x14ac:dyDescent="0.25">
      <c r="A975" s="1"/>
      <c r="B975" s="1"/>
      <c r="C975" s="43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 x14ac:dyDescent="0.25">
      <c r="A976" s="1"/>
      <c r="B976" s="1"/>
      <c r="C976" s="43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 x14ac:dyDescent="0.25">
      <c r="A977" s="1"/>
      <c r="B977" s="1"/>
      <c r="C977" s="43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 x14ac:dyDescent="0.25">
      <c r="A978" s="1"/>
      <c r="B978" s="1"/>
      <c r="C978" s="43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 x14ac:dyDescent="0.25">
      <c r="A979" s="1"/>
      <c r="B979" s="1"/>
      <c r="C979" s="43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 x14ac:dyDescent="0.25">
      <c r="A980" s="1"/>
      <c r="B980" s="1"/>
      <c r="C980" s="43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 x14ac:dyDescent="0.25">
      <c r="A981" s="1"/>
      <c r="B981" s="1"/>
      <c r="C981" s="43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 x14ac:dyDescent="0.25">
      <c r="A982" s="1"/>
      <c r="B982" s="1"/>
      <c r="C982" s="43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 x14ac:dyDescent="0.25">
      <c r="A983" s="1"/>
      <c r="B983" s="1"/>
      <c r="C983" s="43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 x14ac:dyDescent="0.25">
      <c r="A984" s="1"/>
      <c r="B984" s="1"/>
      <c r="C984" s="43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25" customHeight="1" x14ac:dyDescent="0.25">
      <c r="A985" s="1"/>
      <c r="B985" s="1"/>
      <c r="C985" s="43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25" customHeight="1" x14ac:dyDescent="0.25">
      <c r="A986" s="1"/>
      <c r="B986" s="1"/>
      <c r="C986" s="43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25" customHeight="1" x14ac:dyDescent="0.25">
      <c r="A987" s="1"/>
      <c r="B987" s="1"/>
      <c r="C987" s="43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25" customHeight="1" x14ac:dyDescent="0.25">
      <c r="A988" s="1"/>
      <c r="B988" s="1"/>
      <c r="C988" s="43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25" customHeight="1" x14ac:dyDescent="0.25">
      <c r="A989" s="1"/>
      <c r="B989" s="1"/>
      <c r="C989" s="43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25" customHeight="1" x14ac:dyDescent="0.25">
      <c r="A990" s="1"/>
      <c r="B990" s="1"/>
      <c r="C990" s="43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25" customHeight="1" x14ac:dyDescent="0.25">
      <c r="A991" s="1"/>
      <c r="B991" s="1"/>
      <c r="C991" s="43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1.25" customHeight="1" x14ac:dyDescent="0.25">
      <c r="A992" s="1"/>
      <c r="B992" s="1"/>
      <c r="C992" s="43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1.25" customHeight="1" x14ac:dyDescent="0.25">
      <c r="A993" s="1"/>
      <c r="B993" s="1"/>
      <c r="C993" s="43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25" customHeight="1" x14ac:dyDescent="0.25">
      <c r="A994" s="1"/>
      <c r="B994" s="1"/>
      <c r="C994" s="43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1.25" customHeight="1" x14ac:dyDescent="0.25">
      <c r="A995" s="1"/>
      <c r="B995" s="1"/>
      <c r="C995" s="43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1.25" customHeight="1" x14ac:dyDescent="0.25">
      <c r="A996" s="1"/>
      <c r="B996" s="1"/>
      <c r="C996" s="43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1.25" customHeight="1" x14ac:dyDescent="0.25">
      <c r="A997" s="1"/>
      <c r="B997" s="1"/>
      <c r="C997" s="43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1.25" customHeight="1" x14ac:dyDescent="0.25">
      <c r="A998" s="1"/>
      <c r="B998" s="1"/>
      <c r="C998" s="43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1.25" customHeight="1" x14ac:dyDescent="0.25">
      <c r="A999" s="1"/>
      <c r="B999" s="1"/>
      <c r="C999" s="43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honeticPr fontId="27" type="noConversion"/>
  <conditionalFormatting sqref="F1:F5 F148:F176 F178:F224 F318 F332:F349 F437:F999 F35 F40:F145 F269:F286">
    <cfRule type="expression" dxfId="84" priority="10">
      <formula>$E1="FALTA RESPONDER"</formula>
    </cfRule>
  </conditionalFormatting>
  <conditionalFormatting sqref="E1:E5 E148:E176 E178:E224 E318 E332:E349 E437:E999 E35 E40:E145">
    <cfRule type="containsText" dxfId="83" priority="11" operator="containsText" text="FALTA RESPONDER">
      <formula>NOT(ISERROR(SEARCH(("FALTA RESPONDER"),(E1))))</formula>
    </cfRule>
  </conditionalFormatting>
  <conditionalFormatting sqref="E1:E5 E148:E176 E178:E224 E318 E332:E349 E437:E999 E35 E40:E145">
    <cfRule type="containsText" dxfId="82" priority="12" operator="containsText" text="RESPONDIDO">
      <formula>NOT(ISERROR(SEARCH(("RESPONDIDO"),(E1))))</formula>
    </cfRule>
  </conditionalFormatting>
  <conditionalFormatting sqref="E1:E5 E148:E176 E178:E224 E318 E332:E349 E437:E999 E35 E40:E145">
    <cfRule type="containsText" dxfId="81" priority="13" operator="containsText" text="INFORMATIVO">
      <formula>NOT(ISERROR(SEARCH(("INFORMATIVO"),(E1))))</formula>
    </cfRule>
  </conditionalFormatting>
  <conditionalFormatting sqref="F146:F147">
    <cfRule type="expression" dxfId="80" priority="14">
      <formula>$E146="FALTA RESPONDER"</formula>
    </cfRule>
  </conditionalFormatting>
  <conditionalFormatting sqref="E146:E147">
    <cfRule type="containsText" dxfId="79" priority="15" operator="containsText" text="FALTA RESPONDER">
      <formula>NOT(ISERROR(SEARCH(("FALTA RESPONDER"),(E146))))</formula>
    </cfRule>
  </conditionalFormatting>
  <conditionalFormatting sqref="E146:E147">
    <cfRule type="containsText" dxfId="78" priority="16" operator="containsText" text="RESPONDIDO">
      <formula>NOT(ISERROR(SEARCH(("RESPONDIDO"),(E146))))</formula>
    </cfRule>
  </conditionalFormatting>
  <conditionalFormatting sqref="E146:E147">
    <cfRule type="containsText" dxfId="77" priority="17" operator="containsText" text="INFORMATIVO">
      <formula>NOT(ISERROR(SEARCH(("INFORMATIVO"),(E146))))</formula>
    </cfRule>
  </conditionalFormatting>
  <conditionalFormatting sqref="F319:F331">
    <cfRule type="expression" dxfId="76" priority="18">
      <formula>$E319="FALTA RESPONDER"</formula>
    </cfRule>
  </conditionalFormatting>
  <conditionalFormatting sqref="E319:E331">
    <cfRule type="containsText" dxfId="75" priority="19" operator="containsText" text="FALTA RESPONDER">
      <formula>NOT(ISERROR(SEARCH(("FALTA RESPONDER"),(E319))))</formula>
    </cfRule>
  </conditionalFormatting>
  <conditionalFormatting sqref="E319:E331">
    <cfRule type="containsText" dxfId="74" priority="20" operator="containsText" text="RESPONDIDO">
      <formula>NOT(ISERROR(SEARCH(("RESPONDIDO"),(E319))))</formula>
    </cfRule>
  </conditionalFormatting>
  <conditionalFormatting sqref="E319:E331">
    <cfRule type="containsText" dxfId="73" priority="21" operator="containsText" text="INFORMATIVO">
      <formula>NOT(ISERROR(SEARCH(("INFORMATIVO"),(E319))))</formula>
    </cfRule>
  </conditionalFormatting>
  <conditionalFormatting sqref="F308:F317">
    <cfRule type="expression" dxfId="72" priority="22">
      <formula>$E308="FALTA RESPONDER"</formula>
    </cfRule>
  </conditionalFormatting>
  <conditionalFormatting sqref="E308:E317">
    <cfRule type="containsText" dxfId="71" priority="23" operator="containsText" text="FALTA RESPONDER">
      <formula>NOT(ISERROR(SEARCH(("FALTA RESPONDER"),(E308))))</formula>
    </cfRule>
  </conditionalFormatting>
  <conditionalFormatting sqref="E308:E317">
    <cfRule type="containsText" dxfId="70" priority="24" operator="containsText" text="RESPONDIDO">
      <formula>NOT(ISERROR(SEARCH(("RESPONDIDO"),(E308))))</formula>
    </cfRule>
  </conditionalFormatting>
  <conditionalFormatting sqref="E308:E317">
    <cfRule type="containsText" dxfId="69" priority="25" operator="containsText" text="INFORMATIVO">
      <formula>NOT(ISERROR(SEARCH(("INFORMATIVO"),(E308))))</formula>
    </cfRule>
  </conditionalFormatting>
  <conditionalFormatting sqref="F287:F292">
    <cfRule type="expression" dxfId="68" priority="26">
      <formula>$E287="FALTA RESPONDER"</formula>
    </cfRule>
  </conditionalFormatting>
  <conditionalFormatting sqref="E287:E292">
    <cfRule type="containsText" dxfId="67" priority="27" operator="containsText" text="FALTA RESPONDER">
      <formula>NOT(ISERROR(SEARCH(("FALTA RESPONDER"),(E287))))</formula>
    </cfRule>
  </conditionalFormatting>
  <conditionalFormatting sqref="E287:E292">
    <cfRule type="containsText" dxfId="66" priority="28" operator="containsText" text="RESPONDIDO">
      <formula>NOT(ISERROR(SEARCH(("RESPONDIDO"),(E287))))</formula>
    </cfRule>
  </conditionalFormatting>
  <conditionalFormatting sqref="E287:E292">
    <cfRule type="containsText" dxfId="65" priority="29" operator="containsText" text="INFORMATIVO">
      <formula>NOT(ISERROR(SEARCH(("INFORMATIVO"),(E287))))</formula>
    </cfRule>
  </conditionalFormatting>
  <conditionalFormatting sqref="F255">
    <cfRule type="expression" dxfId="64" priority="30">
      <formula>$E255="FALTA RESPONDER"</formula>
    </cfRule>
  </conditionalFormatting>
  <conditionalFormatting sqref="E255 E269:E286">
    <cfRule type="containsText" dxfId="63" priority="31" operator="containsText" text="FALTA RESPONDER">
      <formula>NOT(ISERROR(SEARCH(("FALTA RESPONDER"),(E255))))</formula>
    </cfRule>
  </conditionalFormatting>
  <conditionalFormatting sqref="E255 E269:E286">
    <cfRule type="containsText" dxfId="62" priority="32" operator="containsText" text="RESPONDIDO">
      <formula>NOT(ISERROR(SEARCH(("RESPONDIDO"),(E255))))</formula>
    </cfRule>
  </conditionalFormatting>
  <conditionalFormatting sqref="E255 E269:E286">
    <cfRule type="containsText" dxfId="61" priority="33" operator="containsText" text="INFORMATIVO">
      <formula>NOT(ISERROR(SEARCH(("INFORMATIVO"),(E255))))</formula>
    </cfRule>
  </conditionalFormatting>
  <conditionalFormatting sqref="F256:F268">
    <cfRule type="expression" dxfId="60" priority="34">
      <formula>$E256="FALTA RESPONDER"</formula>
    </cfRule>
  </conditionalFormatting>
  <conditionalFormatting sqref="E256:E268">
    <cfRule type="containsText" dxfId="59" priority="35" operator="containsText" text="FALTA RESPONDER">
      <formula>NOT(ISERROR(SEARCH(("FALTA RESPONDER"),(E256))))</formula>
    </cfRule>
  </conditionalFormatting>
  <conditionalFormatting sqref="E256:E268">
    <cfRule type="containsText" dxfId="58" priority="36" operator="containsText" text="RESPONDIDO">
      <formula>NOT(ISERROR(SEARCH(("RESPONDIDO"),(E256))))</formula>
    </cfRule>
  </conditionalFormatting>
  <conditionalFormatting sqref="E256:E268">
    <cfRule type="containsText" dxfId="57" priority="37" operator="containsText" text="INFORMATIVO">
      <formula>NOT(ISERROR(SEARCH(("INFORMATIVO"),(E256))))</formula>
    </cfRule>
  </conditionalFormatting>
  <conditionalFormatting sqref="F237:F254">
    <cfRule type="expression" dxfId="56" priority="38">
      <formula>$E237="FALTA RESPONDER"</formula>
    </cfRule>
  </conditionalFormatting>
  <conditionalFormatting sqref="E237:E254">
    <cfRule type="containsText" dxfId="55" priority="39" operator="containsText" text="FALTA RESPONDER">
      <formula>NOT(ISERROR(SEARCH(("FALTA RESPONDER"),(E237))))</formula>
    </cfRule>
  </conditionalFormatting>
  <conditionalFormatting sqref="E237:E254">
    <cfRule type="containsText" dxfId="54" priority="40" operator="containsText" text="RESPONDIDO">
      <formula>NOT(ISERROR(SEARCH(("RESPONDIDO"),(E237))))</formula>
    </cfRule>
  </conditionalFormatting>
  <conditionalFormatting sqref="E237:E254">
    <cfRule type="containsText" dxfId="53" priority="41" operator="containsText" text="INFORMATIVO">
      <formula>NOT(ISERROR(SEARCH(("INFORMATIVO"),(E237))))</formula>
    </cfRule>
  </conditionalFormatting>
  <conditionalFormatting sqref="F225:F236">
    <cfRule type="expression" dxfId="52" priority="42">
      <formula>$E225="FALTA RESPONDER"</formula>
    </cfRule>
  </conditionalFormatting>
  <conditionalFormatting sqref="E225:E236">
    <cfRule type="containsText" dxfId="51" priority="43" operator="containsText" text="FALTA RESPONDER">
      <formula>NOT(ISERROR(SEARCH(("FALTA RESPONDER"),(E225))))</formula>
    </cfRule>
  </conditionalFormatting>
  <conditionalFormatting sqref="E225:E236">
    <cfRule type="containsText" dxfId="50" priority="44" operator="containsText" text="RESPONDIDO">
      <formula>NOT(ISERROR(SEARCH(("RESPONDIDO"),(E225))))</formula>
    </cfRule>
  </conditionalFormatting>
  <conditionalFormatting sqref="E225:E236">
    <cfRule type="containsText" dxfId="49" priority="45" operator="containsText" text="INFORMATIVO">
      <formula>NOT(ISERROR(SEARCH(("INFORMATIVO"),(E225))))</formula>
    </cfRule>
  </conditionalFormatting>
  <conditionalFormatting sqref="F177">
    <cfRule type="expression" dxfId="48" priority="46">
      <formula>$E177="FALTA RESPONDER"</formula>
    </cfRule>
  </conditionalFormatting>
  <conditionalFormatting sqref="E177">
    <cfRule type="containsText" dxfId="47" priority="47" operator="containsText" text="FALTA RESPONDER">
      <formula>NOT(ISERROR(SEARCH(("FALTA RESPONDER"),(E177))))</formula>
    </cfRule>
  </conditionalFormatting>
  <conditionalFormatting sqref="E177">
    <cfRule type="containsText" dxfId="46" priority="48" operator="containsText" text="RESPONDIDO">
      <formula>NOT(ISERROR(SEARCH(("RESPONDIDO"),(E177))))</formula>
    </cfRule>
  </conditionalFormatting>
  <conditionalFormatting sqref="E177">
    <cfRule type="containsText" dxfId="45" priority="49" operator="containsText" text="INFORMATIVO">
      <formula>NOT(ISERROR(SEARCH(("INFORMATIVO"),(E177))))</formula>
    </cfRule>
  </conditionalFormatting>
  <conditionalFormatting sqref="F293:F307">
    <cfRule type="expression" dxfId="44" priority="50">
      <formula>$E293="FALTA RESPONDER"</formula>
    </cfRule>
  </conditionalFormatting>
  <conditionalFormatting sqref="E293:E307">
    <cfRule type="containsText" dxfId="43" priority="51" operator="containsText" text="FALTA RESPONDER">
      <formula>NOT(ISERROR(SEARCH(("FALTA RESPONDER"),(E293))))</formula>
    </cfRule>
  </conditionalFormatting>
  <conditionalFormatting sqref="E293:E307">
    <cfRule type="containsText" dxfId="42" priority="52" operator="containsText" text="RESPONDIDO">
      <formula>NOT(ISERROR(SEARCH(("RESPONDIDO"),(E293))))</formula>
    </cfRule>
  </conditionalFormatting>
  <conditionalFormatting sqref="E293:E307">
    <cfRule type="containsText" dxfId="41" priority="53" operator="containsText" text="INFORMATIVO">
      <formula>NOT(ISERROR(SEARCH(("INFORMATIVO"),(E293))))</formula>
    </cfRule>
  </conditionalFormatting>
  <conditionalFormatting sqref="F350:F372">
    <cfRule type="expression" dxfId="40" priority="54">
      <formula>$E350="FALTA RESPONDER"</formula>
    </cfRule>
  </conditionalFormatting>
  <conditionalFormatting sqref="E350:E372">
    <cfRule type="containsText" dxfId="39" priority="55" operator="containsText" text="FALTA RESPONDER">
      <formula>NOT(ISERROR(SEARCH(("FALTA RESPONDER"),(E350))))</formula>
    </cfRule>
  </conditionalFormatting>
  <conditionalFormatting sqref="E350:E372">
    <cfRule type="containsText" dxfId="38" priority="56" operator="containsText" text="RESPONDIDO">
      <formula>NOT(ISERROR(SEARCH(("RESPONDIDO"),(E350))))</formula>
    </cfRule>
  </conditionalFormatting>
  <conditionalFormatting sqref="E350:E372">
    <cfRule type="containsText" dxfId="37" priority="57" operator="containsText" text="INFORMATIVO">
      <formula>NOT(ISERROR(SEARCH(("INFORMATIVO"),(E350))))</formula>
    </cfRule>
  </conditionalFormatting>
  <conditionalFormatting sqref="F373:F394">
    <cfRule type="expression" dxfId="36" priority="58">
      <formula>$E373="FALTA RESPONDER"</formula>
    </cfRule>
  </conditionalFormatting>
  <conditionalFormatting sqref="E373:E394">
    <cfRule type="containsText" dxfId="35" priority="59" operator="containsText" text="FALTA RESPONDER">
      <formula>NOT(ISERROR(SEARCH(("FALTA RESPONDER"),(E373))))</formula>
    </cfRule>
  </conditionalFormatting>
  <conditionalFormatting sqref="E373:E394">
    <cfRule type="containsText" dxfId="34" priority="60" operator="containsText" text="RESPONDIDO">
      <formula>NOT(ISERROR(SEARCH(("RESPONDIDO"),(E373))))</formula>
    </cfRule>
  </conditionalFormatting>
  <conditionalFormatting sqref="E373:E394">
    <cfRule type="containsText" dxfId="33" priority="61" operator="containsText" text="INFORMATIVO">
      <formula>NOT(ISERROR(SEARCH(("INFORMATIVO"),(E373))))</formula>
    </cfRule>
  </conditionalFormatting>
  <conditionalFormatting sqref="F395:F416">
    <cfRule type="expression" dxfId="32" priority="62">
      <formula>$E395="FALTA RESPONDER"</formula>
    </cfRule>
  </conditionalFormatting>
  <conditionalFormatting sqref="E395:E416">
    <cfRule type="containsText" dxfId="31" priority="63" operator="containsText" text="FALTA RESPONDER">
      <formula>NOT(ISERROR(SEARCH(("FALTA RESPONDER"),(E395))))</formula>
    </cfRule>
  </conditionalFormatting>
  <conditionalFormatting sqref="E395:E416">
    <cfRule type="containsText" dxfId="30" priority="64" operator="containsText" text="RESPONDIDO">
      <formula>NOT(ISERROR(SEARCH(("RESPONDIDO"),(E395))))</formula>
    </cfRule>
  </conditionalFormatting>
  <conditionalFormatting sqref="E395:E416">
    <cfRule type="containsText" dxfId="29" priority="65" operator="containsText" text="INFORMATIVO">
      <formula>NOT(ISERROR(SEARCH(("INFORMATIVO"),(E395))))</formula>
    </cfRule>
  </conditionalFormatting>
  <conditionalFormatting sqref="F417:F425">
    <cfRule type="expression" dxfId="28" priority="66">
      <formula>$E417="FALTA RESPONDER"</formula>
    </cfRule>
  </conditionalFormatting>
  <conditionalFormatting sqref="E417:E425">
    <cfRule type="containsText" dxfId="27" priority="67" operator="containsText" text="FALTA RESPONDER">
      <formula>NOT(ISERROR(SEARCH(("FALTA RESPONDER"),(E417))))</formula>
    </cfRule>
  </conditionalFormatting>
  <conditionalFormatting sqref="E417:E425">
    <cfRule type="containsText" dxfId="26" priority="68" operator="containsText" text="RESPONDIDO">
      <formula>NOT(ISERROR(SEARCH(("RESPONDIDO"),(E417))))</formula>
    </cfRule>
  </conditionalFormatting>
  <conditionalFormatting sqref="E417:E425">
    <cfRule type="containsText" dxfId="25" priority="69" operator="containsText" text="INFORMATIVO">
      <formula>NOT(ISERROR(SEARCH(("INFORMATIVO"),(E417))))</formula>
    </cfRule>
  </conditionalFormatting>
  <conditionalFormatting sqref="F426:F427">
    <cfRule type="expression" dxfId="24" priority="70">
      <formula>$E426="FALTA RESPONDER"</formula>
    </cfRule>
  </conditionalFormatting>
  <conditionalFormatting sqref="E426:E427">
    <cfRule type="containsText" dxfId="23" priority="71" operator="containsText" text="FALTA RESPONDER">
      <formula>NOT(ISERROR(SEARCH(("FALTA RESPONDER"),(E426))))</formula>
    </cfRule>
  </conditionalFormatting>
  <conditionalFormatting sqref="E426:E427">
    <cfRule type="containsText" dxfId="22" priority="72" operator="containsText" text="RESPONDIDO">
      <formula>NOT(ISERROR(SEARCH(("RESPONDIDO"),(E426))))</formula>
    </cfRule>
  </conditionalFormatting>
  <conditionalFormatting sqref="E426:E427">
    <cfRule type="containsText" dxfId="21" priority="73" operator="containsText" text="INFORMATIVO">
      <formula>NOT(ISERROR(SEARCH(("INFORMATIVO"),(E426))))</formula>
    </cfRule>
  </conditionalFormatting>
  <conditionalFormatting sqref="F428:F436">
    <cfRule type="expression" dxfId="20" priority="74">
      <formula>$E428="FALTA RESPONDER"</formula>
    </cfRule>
  </conditionalFormatting>
  <conditionalFormatting sqref="E428:E436">
    <cfRule type="containsText" dxfId="19" priority="75" operator="containsText" text="FALTA RESPONDER">
      <formula>NOT(ISERROR(SEARCH(("FALTA RESPONDER"),(E428))))</formula>
    </cfRule>
  </conditionalFormatting>
  <conditionalFormatting sqref="E428:E436">
    <cfRule type="containsText" dxfId="18" priority="76" operator="containsText" text="RESPONDIDO">
      <formula>NOT(ISERROR(SEARCH(("RESPONDIDO"),(E428))))</formula>
    </cfRule>
  </conditionalFormatting>
  <conditionalFormatting sqref="E428:E436">
    <cfRule type="containsText" dxfId="17" priority="77" operator="containsText" text="INFORMATIVO">
      <formula>NOT(ISERROR(SEARCH(("INFORMATIVO"),(E428))))</formula>
    </cfRule>
  </conditionalFormatting>
  <conditionalFormatting sqref="B6:D6">
    <cfRule type="containsText" dxfId="16" priority="7" operator="containsText" text="PENDIENTE">
      <formula>NOT(ISERROR(SEARCH("PENDIENTE",B6)))</formula>
    </cfRule>
  </conditionalFormatting>
  <conditionalFormatting sqref="B6:D6">
    <cfRule type="containsText" dxfId="15" priority="8" operator="containsText" text="CERRADO">
      <formula>NOT(ISERROR(SEARCH("CERRADO",B6)))</formula>
    </cfRule>
  </conditionalFormatting>
  <conditionalFormatting sqref="C6">
    <cfRule type="expression" dxfId="14" priority="9">
      <formula>$B6="PENDIENTE COSAPI"</formula>
    </cfRule>
  </conditionalFormatting>
  <conditionalFormatting sqref="L6">
    <cfRule type="cellIs" dxfId="13" priority="4" operator="equal">
      <formula>"NO"</formula>
    </cfRule>
    <cfRule type="cellIs" dxfId="12" priority="5" operator="equal">
      <formula>"SI"</formula>
    </cfRule>
    <cfRule type="cellIs" dxfId="11" priority="6" operator="equal">
      <formula>"""SI"""</formula>
    </cfRule>
  </conditionalFormatting>
  <conditionalFormatting sqref="B7:B39">
    <cfRule type="cellIs" dxfId="10" priority="2" operator="equal">
      <formula>"PENDIENTE"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D39">
    <cfRule type="cellIs" dxfId="9" priority="1" operator="equal">
      <formula>"CERRADO"</formula>
    </cfRule>
  </conditionalFormatting>
  <dataValidations count="2">
    <dataValidation type="list" allowBlank="1" showInputMessage="1" showErrorMessage="1" prompt="DOCUMENT CONTROL - WOOD - Seleccionar el área responsable de la revisión del documento." sqref="K121" xr:uid="{00000000-0002-0000-0100-000000000000}">
      <formula1>"ADMINISTRACION,ADMINISTRACION DE CONTRATOS,CALIDAD,CONSTRUCCION,CONTROL DE PROYECTOS,GERENCIA,HSE,INGENIERIA,MINSUR,PROCURA"</formula1>
    </dataValidation>
    <dataValidation type="list" allowBlank="1" showErrorMessage="1" sqref="J321:J999" xr:uid="{00000000-0002-0000-0100-000001000000}">
      <formula1>"APROBAR,APROBADO,APROBADO CON COMENTARIOS,RESPONDER,INFORMATIVO,ANULADO,REVISION Y COMENTARIOS,REVISADO CON COMENTARIOS"</formula1>
    </dataValidation>
  </dataValidations>
  <printOptions horizontalCentered="1"/>
  <pageMargins left="0.31496062992125984" right="0.31496062992125984" top="0.74803149606299213" bottom="0.74803149606299213" header="0" footer="0"/>
  <pageSetup paperSize="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AS191"/>
  <sheetViews>
    <sheetView showGridLines="0" zoomScale="89" zoomScaleNormal="89" workbookViewId="0">
      <pane xSplit="7" ySplit="6" topLeftCell="H16" activePane="bottomRight" state="frozen"/>
      <selection pane="topRight" activeCell="G1" sqref="G1"/>
      <selection pane="bottomLeft" activeCell="A7" sqref="A7"/>
      <selection pane="bottomRight" activeCell="D42" sqref="D42"/>
    </sheetView>
  </sheetViews>
  <sheetFormatPr baseColWidth="10" defaultColWidth="14.42578125" defaultRowHeight="15" customHeight="1" x14ac:dyDescent="0.2"/>
  <cols>
    <col min="1" max="1" width="0.5703125" style="47" customWidth="1"/>
    <col min="2" max="2" width="13.42578125" style="47" bestFit="1" customWidth="1"/>
    <col min="3" max="3" width="19.85546875" style="58" bestFit="1" customWidth="1"/>
    <col min="4" max="4" width="42.140625" style="49" bestFit="1" customWidth="1"/>
    <col min="5" max="5" width="63.5703125" style="50" bestFit="1" customWidth="1"/>
    <col min="6" max="6" width="51.5703125" style="49" bestFit="1" customWidth="1"/>
    <col min="7" max="7" width="8" style="49" bestFit="1" customWidth="1"/>
    <col min="8" max="8" width="20.42578125" style="49" bestFit="1" customWidth="1"/>
    <col min="9" max="9" width="29.7109375" style="49" bestFit="1" customWidth="1"/>
    <col min="10" max="10" width="15.140625" style="49" customWidth="1"/>
    <col min="11" max="11" width="26.7109375" style="49" customWidth="1"/>
    <col min="12" max="12" width="11.5703125" style="49" customWidth="1"/>
    <col min="13" max="13" width="13.7109375" style="49" customWidth="1"/>
    <col min="14" max="14" width="36.28515625" style="49" bestFit="1" customWidth="1"/>
    <col min="15" max="15" width="15" style="49" customWidth="1"/>
    <col min="16" max="16" width="31.7109375" style="49" bestFit="1" customWidth="1"/>
    <col min="17" max="17" width="27.7109375" style="49" bestFit="1" customWidth="1"/>
    <col min="18" max="45" width="14.42578125" style="49"/>
    <col min="46" max="16384" width="14.42578125" style="47"/>
  </cols>
  <sheetData>
    <row r="1" spans="1:17" s="47" customFormat="1" ht="11.25" customHeight="1" x14ac:dyDescent="0.2">
      <c r="B1" s="106"/>
      <c r="C1" s="106"/>
      <c r="D1" s="106"/>
      <c r="E1" s="106"/>
      <c r="F1" s="106"/>
    </row>
    <row r="2" spans="1:17" s="47" customFormat="1" ht="11.25" customHeight="1" x14ac:dyDescent="0.2">
      <c r="B2" s="106"/>
      <c r="C2" s="106"/>
      <c r="D2" s="106"/>
      <c r="E2" s="106"/>
      <c r="F2" s="106"/>
    </row>
    <row r="3" spans="1:17" s="47" customFormat="1" ht="11.25" customHeight="1" x14ac:dyDescent="0.2">
      <c r="B3" s="106"/>
      <c r="C3" s="106"/>
      <c r="D3" s="106"/>
      <c r="E3" s="106"/>
      <c r="F3" s="106"/>
    </row>
    <row r="4" spans="1:17" s="47" customFormat="1" ht="11.25" customHeight="1" x14ac:dyDescent="0.2">
      <c r="B4" s="106"/>
      <c r="C4" s="106"/>
      <c r="D4" s="106"/>
      <c r="E4" s="106"/>
      <c r="F4" s="106"/>
    </row>
    <row r="5" spans="1:17" s="47" customFormat="1" ht="11.25" customHeight="1" x14ac:dyDescent="0.2">
      <c r="B5" s="49"/>
      <c r="C5" s="58"/>
      <c r="D5" s="49"/>
      <c r="E5" s="50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</row>
    <row r="6" spans="1:17" s="48" customFormat="1" ht="16.5" customHeight="1" x14ac:dyDescent="0.2">
      <c r="B6" s="62" t="s">
        <v>93</v>
      </c>
      <c r="C6" s="63" t="s">
        <v>92</v>
      </c>
      <c r="D6" s="62" t="s">
        <v>0</v>
      </c>
      <c r="E6" s="62" t="s">
        <v>1</v>
      </c>
      <c r="F6" s="62" t="s">
        <v>108</v>
      </c>
      <c r="G6" s="62" t="s">
        <v>2</v>
      </c>
      <c r="H6" s="62" t="s">
        <v>3</v>
      </c>
      <c r="I6" s="62" t="s">
        <v>24</v>
      </c>
      <c r="J6" s="62" t="s">
        <v>25</v>
      </c>
      <c r="K6" s="62" t="s">
        <v>26</v>
      </c>
      <c r="L6" s="64" t="s">
        <v>86</v>
      </c>
      <c r="M6" s="62" t="s">
        <v>27</v>
      </c>
      <c r="N6" s="64" t="s">
        <v>87</v>
      </c>
      <c r="O6" s="64" t="s">
        <v>85</v>
      </c>
      <c r="P6" s="64" t="s">
        <v>89</v>
      </c>
      <c r="Q6" s="64" t="s">
        <v>88</v>
      </c>
    </row>
    <row r="7" spans="1:17" s="47" customFormat="1" x14ac:dyDescent="0.2">
      <c r="B7" s="51" t="str" cm="1">
        <f t="array" ref="B7">_xlfn.IFS(L7="SI","PENDIENTE",L7="NO","CERRADO")</f>
        <v>CERRADO</v>
      </c>
      <c r="C7" s="59" t="str">
        <f ca="1">IF(B7="PENDIENTE",DAY(TODAY()-J7),"")</f>
        <v/>
      </c>
      <c r="D7" s="53" t="s">
        <v>101</v>
      </c>
      <c r="E7" s="54" t="s">
        <v>104</v>
      </c>
      <c r="F7" s="55" t="str" cm="1">
        <f t="array" ref="F7">_xlfn.IFS(P7="APROBADO","APROBADO, ENVIAR CONFIRMACION DE DOCUMENTOS CON REV 0",P7="APROBADO CON COMENTARIO","APROBADO CON COMENTARIOS, ENVIE DOCUMENTOS CON REV 0",P7="RECHAZADO","FALTA RESPUESTA DE COMIN CON LA SIGUIENTE VERSION",AND(ISBLANK(P7),G7="B",L7="SI"),"FALTA RESPUESTA DE BOROO",AND(ISBLANK(P7),G7=0),"SIN ACCION",AND(ISBLANK(P7),G7="C",L7="SI"),"FALTA RESPUESTA DE BOROO",L7="NO","SIN ACCION")</f>
        <v>SIN ACCION</v>
      </c>
      <c r="G7" s="51" t="s">
        <v>6</v>
      </c>
      <c r="H7" s="51" t="s">
        <v>84</v>
      </c>
      <c r="I7" s="51" t="s">
        <v>107</v>
      </c>
      <c r="J7" s="56">
        <v>44872</v>
      </c>
      <c r="K7" s="51"/>
      <c r="L7" s="52" t="s">
        <v>91</v>
      </c>
      <c r="M7" s="52"/>
      <c r="N7" s="51"/>
      <c r="O7" s="56"/>
      <c r="P7" s="56"/>
      <c r="Q7" s="52"/>
    </row>
    <row r="8" spans="1:17" s="47" customFormat="1" x14ac:dyDescent="0.2">
      <c r="B8" s="51" t="str" cm="1">
        <f t="array" ref="B8">_xlfn.IFS(L8="SI","PENDIENTE",L8="NO","CERRADO")</f>
        <v>CERRADO</v>
      </c>
      <c r="C8" s="59" t="str">
        <f t="shared" ref="C8:C71" ca="1" si="0">IF(B8="PENDIENTE",DAY(TODAY()-J8),"")</f>
        <v/>
      </c>
      <c r="D8" s="53" t="s">
        <v>102</v>
      </c>
      <c r="E8" s="54" t="s">
        <v>105</v>
      </c>
      <c r="F8" s="55" t="str" cm="1">
        <f t="array" ref="F8">_xlfn.IFS(P8="APROBADO","APROBADO, ENVIAR CONFIRMACION DE DOCUMENTOS CON REV 0",P8="APROBADO CON COMENTARIO","APROBADO CON COMENTARIOS, ENVIE DOCUMENTOS CON REV 0",P8="RECHAZADO","FALTA RESPUESTA DE COMIN CON LA SIGUIENTE VERSION",AND(ISBLANK(P8),G8="B",L8="SI"),"FALTA RESPUESTA DE BOROO",AND(ISBLANK(P8),G8=0),"SIN ACCION",AND(ISBLANK(P8),G8="C",L8="SI"),"FALTA RESPUESTA DE BOROO",L8="NO","SIN ACCION")</f>
        <v>SIN ACCION</v>
      </c>
      <c r="G8" s="51" t="s">
        <v>6</v>
      </c>
      <c r="H8" s="51" t="s">
        <v>100</v>
      </c>
      <c r="I8" s="51" t="s">
        <v>107</v>
      </c>
      <c r="J8" s="56">
        <v>44872</v>
      </c>
      <c r="K8" s="51"/>
      <c r="L8" s="52" t="s">
        <v>91</v>
      </c>
      <c r="M8" s="52"/>
      <c r="N8" s="51"/>
      <c r="O8" s="56"/>
      <c r="P8" s="56"/>
      <c r="Q8" s="52"/>
    </row>
    <row r="9" spans="1:17" s="47" customFormat="1" x14ac:dyDescent="0.2">
      <c r="B9" s="51" t="str" cm="1">
        <f t="array" ref="B9">_xlfn.IFS(L9="SI","PENDIENTE",L9="NO","CERRADO")</f>
        <v>CERRADO</v>
      </c>
      <c r="C9" s="59" t="str">
        <f t="shared" ca="1" si="0"/>
        <v/>
      </c>
      <c r="D9" s="53" t="s">
        <v>111</v>
      </c>
      <c r="E9" s="54" t="s">
        <v>106</v>
      </c>
      <c r="F9" s="55" t="str" cm="1">
        <f t="array" ref="F9">_xlfn.IFS(P9="APROBADO","APROBADO, ENVIAR CONFIRMACION DE DOCUMENTOS CON REV 0",P9="APROBADO CON COMENTARIO","APROBADO CON COMENTARIOS, ENVIE DOCUMENTOS CON REV 0",P9="RECHAZADO","FALTA RESPUESTA DE COMIN CON LA SIGUIENTE VERSION",AND(ISBLANK(P9),G9="B",L9="SI"),"FALTA RESPUESTA DE BOROO",AND(ISBLANK(P9),G9=0),"SIN ACCION",AND(ISBLANK(P9),G9="C",L9="SI"),"FALTA RESPUESTA DE BOROO",L9="NO","SIN ACCION")</f>
        <v>SIN ACCION</v>
      </c>
      <c r="G9" s="51" t="s">
        <v>6</v>
      </c>
      <c r="H9" s="51" t="s">
        <v>83</v>
      </c>
      <c r="I9" s="51" t="s">
        <v>107</v>
      </c>
      <c r="J9" s="56">
        <v>44872</v>
      </c>
      <c r="K9" s="51"/>
      <c r="L9" s="52" t="s">
        <v>91</v>
      </c>
      <c r="M9" s="52"/>
      <c r="N9" s="51"/>
      <c r="O9" s="56"/>
      <c r="P9" s="56"/>
      <c r="Q9" s="52"/>
    </row>
    <row r="10" spans="1:17" s="47" customFormat="1" x14ac:dyDescent="0.2">
      <c r="B10" s="51" t="str" cm="1">
        <f t="array" ref="B10">_xlfn.IFS(L10="SI","PENDIENTE",L10="NO","CERRADO")</f>
        <v>CERRADO</v>
      </c>
      <c r="C10" s="59" t="str">
        <f t="shared" ca="1" si="0"/>
        <v/>
      </c>
      <c r="D10" s="57" t="s">
        <v>103</v>
      </c>
      <c r="E10" s="54" t="s">
        <v>110</v>
      </c>
      <c r="F10" s="55" t="str" cm="1">
        <f t="array" ref="F10">_xlfn.IFS(P10="APROBADO","APROBADO, ENVIAR CONFIRMACION DE DOCUMENTOS CON REV 0",P10="APROBADO CON COMENTARIO","APROBADO CON COMENTARIOS, ENVIE DOCUMENTOS CON REV 0",P10="RECHAZADO","FALTA RESPUESTA DE COMIN CON LA SIGUIENTE VERSION",AND(ISBLANK(P10),G10="B",L10="SI"),"FALTA RESPUESTA DE BOROO",AND(ISBLANK(P10),G10=0),"SIN ACCION",AND(ISBLANK(P10),G10="C",L10="SI"),"FALTA RESPUESTA DE BOROO",L10="NO","SIN ACCION")</f>
        <v>SIN ACCION</v>
      </c>
      <c r="G10" s="51" t="s">
        <v>6</v>
      </c>
      <c r="H10" s="51" t="s">
        <v>83</v>
      </c>
      <c r="I10" s="51" t="s">
        <v>107</v>
      </c>
      <c r="J10" s="56">
        <v>44872</v>
      </c>
      <c r="K10" s="51"/>
      <c r="L10" s="52" t="s">
        <v>91</v>
      </c>
      <c r="M10" s="52"/>
      <c r="N10" s="51"/>
      <c r="O10" s="56"/>
      <c r="P10" s="56"/>
      <c r="Q10" s="52"/>
    </row>
    <row r="11" spans="1:17" s="47" customFormat="1" x14ac:dyDescent="0.2">
      <c r="B11" s="51" t="str" cm="1">
        <f t="array" ref="B11">_xlfn.IFS(L11="SI","PENDIENTE",L11="NO","CERRADO")</f>
        <v>PENDIENTE</v>
      </c>
      <c r="C11" s="59">
        <f t="shared" ca="1" si="0"/>
        <v>15</v>
      </c>
      <c r="D11" s="53" t="s">
        <v>101</v>
      </c>
      <c r="E11" s="54" t="s">
        <v>104</v>
      </c>
      <c r="F11" s="55" t="s">
        <v>179</v>
      </c>
      <c r="G11" s="51" t="s">
        <v>10</v>
      </c>
      <c r="H11" s="51" t="s">
        <v>84</v>
      </c>
      <c r="I11" s="51" t="s">
        <v>109</v>
      </c>
      <c r="J11" s="56">
        <v>44874</v>
      </c>
      <c r="K11" s="51"/>
      <c r="L11" s="52" t="s">
        <v>28</v>
      </c>
      <c r="M11" s="52"/>
      <c r="N11" s="51" t="s">
        <v>176</v>
      </c>
      <c r="O11" s="56">
        <v>44879</v>
      </c>
      <c r="P11" s="56" t="s">
        <v>177</v>
      </c>
      <c r="Q11" s="52"/>
    </row>
    <row r="12" spans="1:17" s="47" customFormat="1" x14ac:dyDescent="0.2">
      <c r="B12" s="51" t="str" cm="1">
        <f t="array" ref="B12">_xlfn.IFS(L12="SI","PENDIENTE",L12="NO","CERRADO")</f>
        <v>PENDIENTE</v>
      </c>
      <c r="C12" s="59">
        <f t="shared" ca="1" si="0"/>
        <v>15</v>
      </c>
      <c r="D12" s="53" t="s">
        <v>102</v>
      </c>
      <c r="E12" s="54" t="s">
        <v>105</v>
      </c>
      <c r="F12" s="55" t="s">
        <v>179</v>
      </c>
      <c r="G12" s="51" t="s">
        <v>10</v>
      </c>
      <c r="H12" s="51" t="s">
        <v>100</v>
      </c>
      <c r="I12" s="51" t="s">
        <v>109</v>
      </c>
      <c r="J12" s="56">
        <v>44874</v>
      </c>
      <c r="K12" s="51"/>
      <c r="L12" s="52" t="s">
        <v>28</v>
      </c>
      <c r="M12" s="52"/>
      <c r="N12" s="51" t="s">
        <v>176</v>
      </c>
      <c r="O12" s="56">
        <v>44879</v>
      </c>
      <c r="P12" s="56" t="s">
        <v>177</v>
      </c>
      <c r="Q12" s="52"/>
    </row>
    <row r="13" spans="1:17" s="47" customFormat="1" x14ac:dyDescent="0.2">
      <c r="A13" s="144"/>
      <c r="B13" s="51" t="str" cm="1">
        <f t="array" ref="B13">_xlfn.IFS(L13="SI","PENDIENTE",L13="NO","CERRADO")</f>
        <v>PENDIENTE</v>
      </c>
      <c r="C13" s="59">
        <f t="shared" ca="1" si="0"/>
        <v>15</v>
      </c>
      <c r="D13" s="53" t="s">
        <v>111</v>
      </c>
      <c r="E13" s="54" t="s">
        <v>106</v>
      </c>
      <c r="F13" s="55" t="s">
        <v>179</v>
      </c>
      <c r="G13" s="51" t="s">
        <v>10</v>
      </c>
      <c r="H13" s="51" t="s">
        <v>83</v>
      </c>
      <c r="I13" s="51" t="s">
        <v>109</v>
      </c>
      <c r="J13" s="56">
        <v>44874</v>
      </c>
      <c r="K13" s="51"/>
      <c r="L13" s="52" t="s">
        <v>28</v>
      </c>
      <c r="M13" s="52"/>
      <c r="N13" s="51" t="s">
        <v>176</v>
      </c>
      <c r="O13" s="56">
        <v>44879</v>
      </c>
      <c r="P13" s="56" t="s">
        <v>177</v>
      </c>
      <c r="Q13" s="52"/>
    </row>
    <row r="14" spans="1:17" s="47" customFormat="1" x14ac:dyDescent="0.2">
      <c r="B14" s="51" t="str" cm="1">
        <f t="array" ref="B14">_xlfn.IFS(L14="SI","PENDIENTE",L14="NO","CERRADO")</f>
        <v>PENDIENTE</v>
      </c>
      <c r="C14" s="59">
        <f t="shared" ca="1" si="0"/>
        <v>15</v>
      </c>
      <c r="D14" s="57" t="s">
        <v>103</v>
      </c>
      <c r="E14" s="54" t="s">
        <v>110</v>
      </c>
      <c r="F14" s="55" t="s">
        <v>179</v>
      </c>
      <c r="G14" s="51" t="s">
        <v>10</v>
      </c>
      <c r="H14" s="51" t="s">
        <v>83</v>
      </c>
      <c r="I14" s="51" t="s">
        <v>109</v>
      </c>
      <c r="J14" s="56">
        <v>44874</v>
      </c>
      <c r="K14" s="51"/>
      <c r="L14" s="52" t="s">
        <v>28</v>
      </c>
      <c r="M14" s="52"/>
      <c r="N14" s="51" t="s">
        <v>176</v>
      </c>
      <c r="O14" s="56">
        <v>44879</v>
      </c>
      <c r="P14" s="56" t="s">
        <v>177</v>
      </c>
      <c r="Q14" s="52"/>
    </row>
    <row r="15" spans="1:17" s="47" customFormat="1" x14ac:dyDescent="0.2">
      <c r="B15" s="51" t="str" cm="1">
        <f t="array" ref="B15">_xlfn.IFS(L15="SI","PENDIENTE",L15="NO","CERRADO")</f>
        <v>CERRADO</v>
      </c>
      <c r="C15" s="59" t="str">
        <f t="shared" ca="1" si="0"/>
        <v/>
      </c>
      <c r="D15" s="53" t="s">
        <v>114</v>
      </c>
      <c r="E15" s="54" t="s">
        <v>141</v>
      </c>
      <c r="F15" s="55" t="str" cm="1">
        <f t="array" ref="F15">_xlfn.IFS(P15="APROBADO","APROBADO, ENVIAR CONFIRMACION DE DOCUMENTOS CON REV 0",P15="APROBADO CON COMENTARIO","APROBADO CON COMENTARIOS, ENVIE DOCUMENTOS CON REV 0",P15="RECHAZADO","FALTA RESPUESTA DE COMIN CON LA SIGUIENTE VERSION",AND(ISBLANK(P15),G15="B",L15="SI"),"FALTA RESPUESTA DE BOROO",AND(ISBLANK(P15),G15=0),"SIN ACCION",AND(ISBLANK(P15),G15="C",L15="SI"),"FALTA RESPUESTA DE BOROO",L15="NO","SIN ACCION")</f>
        <v>SIN ACCION</v>
      </c>
      <c r="G15" s="93">
        <v>0</v>
      </c>
      <c r="H15" s="51" t="s">
        <v>83</v>
      </c>
      <c r="I15" s="51" t="s">
        <v>168</v>
      </c>
      <c r="J15" s="56">
        <v>44875</v>
      </c>
      <c r="K15" s="51"/>
      <c r="L15" s="52" t="s">
        <v>91</v>
      </c>
      <c r="M15" s="52"/>
      <c r="N15" s="51"/>
      <c r="O15" s="56"/>
      <c r="P15" s="56"/>
      <c r="Q15" s="52"/>
    </row>
    <row r="16" spans="1:17" s="47" customFormat="1" x14ac:dyDescent="0.2">
      <c r="B16" s="51" t="str" cm="1">
        <f t="array" ref="B16">_xlfn.IFS(L16="SI","PENDIENTE",L16="NO","CERRADO")</f>
        <v>CERRADO</v>
      </c>
      <c r="C16" s="59" t="str">
        <f t="shared" ca="1" si="0"/>
        <v/>
      </c>
      <c r="D16" s="53" t="s">
        <v>115</v>
      </c>
      <c r="E16" s="54" t="s">
        <v>142</v>
      </c>
      <c r="F16" s="55" t="str" cm="1">
        <f t="array" ref="F16">_xlfn.IFS(P16="APROBADO","APROBADO, ENVIAR CONFIRMACION DE DOCUMENTOS CON REV 0",P16="APROBADO CON COMENTARIO","APROBADO CON COMENTARIOS, ENVIE DOCUMENTOS CON REV 0",P16="RECHAZADO","FALTA RESPUESTA DE COMIN CON LA SIGUIENTE VERSION",AND(ISBLANK(P16),G16="B",L16="SI"),"FALTA RESPUESTA DE BOROO",AND(ISBLANK(P16),G16=0),"SIN ACCION",AND(ISBLANK(P16),G16="C",L16="SI"),"FALTA RESPUESTA DE BOROO",L16="NO","SIN ACCION")</f>
        <v>SIN ACCION</v>
      </c>
      <c r="G16" s="93">
        <v>0</v>
      </c>
      <c r="H16" s="51" t="s">
        <v>83</v>
      </c>
      <c r="I16" s="51" t="s">
        <v>168</v>
      </c>
      <c r="J16" s="56">
        <v>44875</v>
      </c>
      <c r="K16" s="51"/>
      <c r="L16" s="52" t="s">
        <v>91</v>
      </c>
      <c r="M16" s="52"/>
      <c r="N16" s="51"/>
      <c r="O16" s="56"/>
      <c r="P16" s="56"/>
      <c r="Q16" s="52"/>
    </row>
    <row r="17" spans="2:17" s="47" customFormat="1" x14ac:dyDescent="0.2">
      <c r="B17" s="51" t="str" cm="1">
        <f t="array" ref="B17">_xlfn.IFS(L17="SI","PENDIENTE",L17="NO","CERRADO")</f>
        <v>CERRADO</v>
      </c>
      <c r="C17" s="59" t="str">
        <f t="shared" ca="1" si="0"/>
        <v/>
      </c>
      <c r="D17" s="53" t="s">
        <v>116</v>
      </c>
      <c r="E17" s="54" t="s">
        <v>143</v>
      </c>
      <c r="F17" s="55" t="str" cm="1">
        <f t="array" ref="F17">_xlfn.IFS(P17="APROBADO","APROBADO, ENVIAR CONFIRMACION DE DOCUMENTOS CON REV 0",P17="APROBADO CON COMENTARIO","APROBADO CON COMENTARIOS, ENVIE DOCUMENTOS CON REV 0",P17="RECHAZADO","FALTA RESPUESTA DE COMIN CON LA SIGUIENTE VERSION",AND(ISBLANK(P17),G17="B",L17="SI"),"FALTA RESPUESTA DE BOROO",AND(ISBLANK(P17),G17=0),"SIN ACCION",AND(ISBLANK(P17),G17="C",L17="SI"),"FALTA RESPUESTA DE BOROO",L17="NO","SIN ACCION")</f>
        <v>SIN ACCION</v>
      </c>
      <c r="G17" s="93">
        <v>0</v>
      </c>
      <c r="H17" s="51" t="s">
        <v>83</v>
      </c>
      <c r="I17" s="51" t="s">
        <v>168</v>
      </c>
      <c r="J17" s="56">
        <v>44875</v>
      </c>
      <c r="K17" s="51"/>
      <c r="L17" s="52" t="s">
        <v>91</v>
      </c>
      <c r="M17" s="52"/>
      <c r="N17" s="51"/>
      <c r="O17" s="56"/>
      <c r="P17" s="56"/>
      <c r="Q17" s="52"/>
    </row>
    <row r="18" spans="2:17" s="47" customFormat="1" x14ac:dyDescent="0.2">
      <c r="B18" s="51" t="str" cm="1">
        <f t="array" ref="B18">_xlfn.IFS(L18="SI","PENDIENTE",L18="NO","CERRADO")</f>
        <v>CERRADO</v>
      </c>
      <c r="C18" s="59" t="str">
        <f t="shared" ca="1" si="0"/>
        <v/>
      </c>
      <c r="D18" s="53" t="s">
        <v>117</v>
      </c>
      <c r="E18" s="54" t="s">
        <v>144</v>
      </c>
      <c r="F18" s="55" t="str" cm="1">
        <f t="array" ref="F18">_xlfn.IFS(P18="APROBADO","APROBADO, ENVIAR CONFIRMACION DE DOCUMENTOS CON REV 0",P18="APROBADO CON COMENTARIO","APROBADO CON COMENTARIOS, ENVIE DOCUMENTOS CON REV 0",P18="RECHAZADO","FALTA RESPUESTA DE COMIN CON LA SIGUIENTE VERSION",AND(ISBLANK(P18),G18="B",L18="SI"),"FALTA RESPUESTA DE BOROO",AND(ISBLANK(P18),G18=0),"SIN ACCION",AND(ISBLANK(P18),G18="C",L18="SI"),"FALTA RESPUESTA DE BOROO",L18="NO","SIN ACCION")</f>
        <v>SIN ACCION</v>
      </c>
      <c r="G18" s="93">
        <v>0</v>
      </c>
      <c r="H18" s="51" t="s">
        <v>83</v>
      </c>
      <c r="I18" s="51" t="s">
        <v>168</v>
      </c>
      <c r="J18" s="56">
        <v>44875</v>
      </c>
      <c r="K18" s="51"/>
      <c r="L18" s="52" t="s">
        <v>91</v>
      </c>
      <c r="M18" s="52"/>
      <c r="N18" s="51"/>
      <c r="O18" s="56"/>
      <c r="P18" s="56"/>
      <c r="Q18" s="52"/>
    </row>
    <row r="19" spans="2:17" s="47" customFormat="1" x14ac:dyDescent="0.2">
      <c r="B19" s="51" t="str" cm="1">
        <f t="array" ref="B19">_xlfn.IFS(L19="SI","PENDIENTE",L19="NO","CERRADO")</f>
        <v>CERRADO</v>
      </c>
      <c r="C19" s="59" t="str">
        <f t="shared" ca="1" si="0"/>
        <v/>
      </c>
      <c r="D19" s="53" t="s">
        <v>118</v>
      </c>
      <c r="E19" s="54" t="s">
        <v>145</v>
      </c>
      <c r="F19" s="55" t="str" cm="1">
        <f t="array" ref="F19">_xlfn.IFS(P19="APROBADO","APROBADO, ENVIAR CONFIRMACION DE DOCUMENTOS CON REV 0",P19="APROBADO CON COMENTARIO","APROBADO CON COMENTARIOS, ENVIE DOCUMENTOS CON REV 0",P19="RECHAZADO","FALTA RESPUESTA DE COMIN CON LA SIGUIENTE VERSION",AND(ISBLANK(P19),G19="B",L19="SI"),"FALTA RESPUESTA DE BOROO",AND(ISBLANK(P19),G19=0),"SIN ACCION",AND(ISBLANK(P19),G19="C",L19="SI"),"FALTA RESPUESTA DE BOROO",L19="NO","SIN ACCION")</f>
        <v>SIN ACCION</v>
      </c>
      <c r="G19" s="93">
        <v>0</v>
      </c>
      <c r="H19" s="51" t="s">
        <v>83</v>
      </c>
      <c r="I19" s="51" t="s">
        <v>168</v>
      </c>
      <c r="J19" s="56">
        <v>44875</v>
      </c>
      <c r="K19" s="51"/>
      <c r="L19" s="52" t="s">
        <v>91</v>
      </c>
      <c r="M19" s="52"/>
      <c r="N19" s="51"/>
      <c r="O19" s="56"/>
      <c r="P19" s="56"/>
      <c r="Q19" s="52"/>
    </row>
    <row r="20" spans="2:17" s="47" customFormat="1" x14ac:dyDescent="0.2">
      <c r="B20" s="51" t="str" cm="1">
        <f t="array" ref="B20">_xlfn.IFS(L20="SI","PENDIENTE",L20="NO","CERRADO")</f>
        <v>CERRADO</v>
      </c>
      <c r="C20" s="59" t="str">
        <f t="shared" ca="1" si="0"/>
        <v/>
      </c>
      <c r="D20" s="53" t="s">
        <v>119</v>
      </c>
      <c r="E20" s="54" t="s">
        <v>146</v>
      </c>
      <c r="F20" s="55" t="str" cm="1">
        <f t="array" ref="F20">_xlfn.IFS(P20="APROBADO","APROBADO, ENVIAR CONFIRMACION DE DOCUMENTOS CON REV 0",P20="APROBADO CON COMENTARIO","APROBADO CON COMENTARIOS, ENVIE DOCUMENTOS CON REV 0",P20="RECHAZADO","FALTA RESPUESTA DE COMIN CON LA SIGUIENTE VERSION",AND(ISBLANK(P20),G20="B",L20="SI"),"FALTA RESPUESTA DE BOROO",AND(ISBLANK(P20),G20=0),"SIN ACCION",AND(ISBLANK(P20),G20="C",L20="SI"),"FALTA RESPUESTA DE BOROO",L20="NO","SIN ACCION")</f>
        <v>SIN ACCION</v>
      </c>
      <c r="G20" s="93">
        <v>0</v>
      </c>
      <c r="H20" s="51" t="s">
        <v>83</v>
      </c>
      <c r="I20" s="51" t="s">
        <v>168</v>
      </c>
      <c r="J20" s="56">
        <v>44875</v>
      </c>
      <c r="K20" s="51"/>
      <c r="L20" s="52" t="s">
        <v>91</v>
      </c>
      <c r="M20" s="52"/>
      <c r="N20" s="51"/>
      <c r="O20" s="56"/>
      <c r="P20" s="56"/>
      <c r="Q20" s="52"/>
    </row>
    <row r="21" spans="2:17" s="47" customFormat="1" x14ac:dyDescent="0.2">
      <c r="B21" s="51" t="str" cm="1">
        <f t="array" ref="B21">_xlfn.IFS(L21="SI","PENDIENTE",L21="NO","CERRADO")</f>
        <v>CERRADO</v>
      </c>
      <c r="C21" s="59" t="str">
        <f t="shared" ca="1" si="0"/>
        <v/>
      </c>
      <c r="D21" s="53" t="s">
        <v>120</v>
      </c>
      <c r="E21" s="54" t="s">
        <v>147</v>
      </c>
      <c r="F21" s="55" t="str" cm="1">
        <f t="array" ref="F21">_xlfn.IFS(P21="APROBADO","APROBADO, ENVIAR CONFIRMACION DE DOCUMENTOS CON REV 0",P21="APROBADO CON COMENTARIO","APROBADO CON COMENTARIOS, ENVIE DOCUMENTOS CON REV 0",P21="RECHAZADO","FALTA RESPUESTA DE COMIN CON LA SIGUIENTE VERSION",AND(ISBLANK(P21),G21="B",L21="SI"),"FALTA RESPUESTA DE BOROO",AND(ISBLANK(P21),G21=0),"SIN ACCION",AND(ISBLANK(P21),G21="C",L21="SI"),"FALTA RESPUESTA DE BOROO",L21="NO","SIN ACCION")</f>
        <v>SIN ACCION</v>
      </c>
      <c r="G21" s="93">
        <v>0</v>
      </c>
      <c r="H21" s="51" t="s">
        <v>83</v>
      </c>
      <c r="I21" s="51" t="s">
        <v>168</v>
      </c>
      <c r="J21" s="56">
        <v>44875</v>
      </c>
      <c r="K21" s="51"/>
      <c r="L21" s="52" t="s">
        <v>91</v>
      </c>
      <c r="M21" s="52"/>
      <c r="N21" s="51"/>
      <c r="O21" s="56"/>
      <c r="P21" s="56"/>
      <c r="Q21" s="52"/>
    </row>
    <row r="22" spans="2:17" s="47" customFormat="1" x14ac:dyDescent="0.2">
      <c r="B22" s="51" t="str" cm="1">
        <f t="array" ref="B22">_xlfn.IFS(L22="SI","PENDIENTE",L22="NO","CERRADO")</f>
        <v>CERRADO</v>
      </c>
      <c r="C22" s="59" t="str">
        <f t="shared" ca="1" si="0"/>
        <v/>
      </c>
      <c r="D22" s="53" t="s">
        <v>121</v>
      </c>
      <c r="E22" s="54" t="s">
        <v>148</v>
      </c>
      <c r="F22" s="55" t="str" cm="1">
        <f t="array" ref="F22">_xlfn.IFS(P22="APROBADO","APROBADO, ENVIAR CONFIRMACION DE DOCUMENTOS CON REV 0",P22="APROBADO CON COMENTARIO","APROBADO CON COMENTARIOS, ENVIE DOCUMENTOS CON REV 0",P22="RECHAZADO","FALTA RESPUESTA DE COMIN CON LA SIGUIENTE VERSION",AND(ISBLANK(P22),G22="B",L22="SI"),"FALTA RESPUESTA DE BOROO",AND(ISBLANK(P22),G22=0),"SIN ACCION",AND(ISBLANK(P22),G22="C",L22="SI"),"FALTA RESPUESTA DE BOROO",L22="NO","SIN ACCION")</f>
        <v>SIN ACCION</v>
      </c>
      <c r="G22" s="93">
        <v>0</v>
      </c>
      <c r="H22" s="51" t="s">
        <v>83</v>
      </c>
      <c r="I22" s="51" t="s">
        <v>168</v>
      </c>
      <c r="J22" s="56">
        <v>44875</v>
      </c>
      <c r="K22" s="51"/>
      <c r="L22" s="52" t="s">
        <v>91</v>
      </c>
      <c r="M22" s="52"/>
      <c r="N22" s="51"/>
      <c r="O22" s="56"/>
      <c r="P22" s="56"/>
      <c r="Q22" s="52"/>
    </row>
    <row r="23" spans="2:17" s="47" customFormat="1" x14ac:dyDescent="0.2">
      <c r="B23" s="51" t="str" cm="1">
        <f t="array" ref="B23">_xlfn.IFS(L23="SI","PENDIENTE",L23="NO","CERRADO")</f>
        <v>CERRADO</v>
      </c>
      <c r="C23" s="59" t="str">
        <f t="shared" ca="1" si="0"/>
        <v/>
      </c>
      <c r="D23" s="53" t="s">
        <v>122</v>
      </c>
      <c r="E23" s="54" t="s">
        <v>149</v>
      </c>
      <c r="F23" s="55" t="str" cm="1">
        <f t="array" ref="F23">_xlfn.IFS(P23="APROBADO","APROBADO, ENVIAR CONFIRMACION DE DOCUMENTOS CON REV 0",P23="APROBADO CON COMENTARIO","APROBADO CON COMENTARIOS, ENVIE DOCUMENTOS CON REV 0",P23="RECHAZADO","FALTA RESPUESTA DE COMIN CON LA SIGUIENTE VERSION",AND(ISBLANK(P23),G23="B",L23="SI"),"FALTA RESPUESTA DE BOROO",AND(ISBLANK(P23),G23=0),"SIN ACCION",AND(ISBLANK(P23),G23="C",L23="SI"),"FALTA RESPUESTA DE BOROO",L23="NO","SIN ACCION")</f>
        <v>SIN ACCION</v>
      </c>
      <c r="G23" s="93">
        <v>0</v>
      </c>
      <c r="H23" s="51" t="s">
        <v>83</v>
      </c>
      <c r="I23" s="51" t="s">
        <v>168</v>
      </c>
      <c r="J23" s="56">
        <v>44875</v>
      </c>
      <c r="K23" s="51"/>
      <c r="L23" s="52" t="s">
        <v>91</v>
      </c>
      <c r="M23" s="52"/>
      <c r="N23" s="51"/>
      <c r="O23" s="56"/>
      <c r="P23" s="56"/>
      <c r="Q23" s="52"/>
    </row>
    <row r="24" spans="2:17" s="47" customFormat="1" x14ac:dyDescent="0.2">
      <c r="B24" s="51" t="str" cm="1">
        <f t="array" ref="B24">_xlfn.IFS(L24="SI","PENDIENTE",L24="NO","CERRADO")</f>
        <v>CERRADO</v>
      </c>
      <c r="C24" s="59" t="str">
        <f t="shared" ca="1" si="0"/>
        <v/>
      </c>
      <c r="D24" s="53" t="s">
        <v>123</v>
      </c>
      <c r="E24" s="54" t="s">
        <v>150</v>
      </c>
      <c r="F24" s="55" t="str" cm="1">
        <f t="array" ref="F24">_xlfn.IFS(P24="APROBADO","APROBADO, ENVIAR CONFIRMACION DE DOCUMENTOS CON REV 0",P24="APROBADO CON COMENTARIO","APROBADO CON COMENTARIOS, ENVIE DOCUMENTOS CON REV 0",P24="RECHAZADO","FALTA RESPUESTA DE COMIN CON LA SIGUIENTE VERSION",AND(ISBLANK(P24),G24="B",L24="SI"),"FALTA RESPUESTA DE BOROO",AND(ISBLANK(P24),G24=0),"SIN ACCION",AND(ISBLANK(P24),G24="C",L24="SI"),"FALTA RESPUESTA DE BOROO",L24="NO","SIN ACCION")</f>
        <v>SIN ACCION</v>
      </c>
      <c r="G24" s="93">
        <v>0</v>
      </c>
      <c r="H24" s="51" t="s">
        <v>83</v>
      </c>
      <c r="I24" s="51" t="s">
        <v>168</v>
      </c>
      <c r="J24" s="56">
        <v>44875</v>
      </c>
      <c r="K24" s="51"/>
      <c r="L24" s="52" t="s">
        <v>91</v>
      </c>
      <c r="M24" s="52"/>
      <c r="N24" s="51"/>
      <c r="O24" s="56"/>
      <c r="P24" s="56"/>
      <c r="Q24" s="52"/>
    </row>
    <row r="25" spans="2:17" s="47" customFormat="1" x14ac:dyDescent="0.2">
      <c r="B25" s="51" t="str" cm="1">
        <f t="array" ref="B25">_xlfn.IFS(L25="SI","PENDIENTE",L25="NO","CERRADO")</f>
        <v>CERRADO</v>
      </c>
      <c r="C25" s="59" t="str">
        <f t="shared" ca="1" si="0"/>
        <v/>
      </c>
      <c r="D25" s="53" t="s">
        <v>124</v>
      </c>
      <c r="E25" s="54" t="s">
        <v>151</v>
      </c>
      <c r="F25" s="55" t="str" cm="1">
        <f t="array" ref="F25">_xlfn.IFS(P25="APROBADO","APROBADO, ENVIAR CONFIRMACION DE DOCUMENTOS CON REV 0",P25="APROBADO CON COMENTARIO","APROBADO CON COMENTARIOS, ENVIE DOCUMENTOS CON REV 0",P25="RECHAZADO","FALTA RESPUESTA DE COMIN CON LA SIGUIENTE VERSION",AND(ISBLANK(P25),G25="B",L25="SI"),"FALTA RESPUESTA DE BOROO",AND(ISBLANK(P25),G25=0),"SIN ACCION",AND(ISBLANK(P25),G25="C",L25="SI"),"FALTA RESPUESTA DE BOROO",L25="NO","SIN ACCION")</f>
        <v>SIN ACCION</v>
      </c>
      <c r="G25" s="93">
        <v>0</v>
      </c>
      <c r="H25" s="51" t="s">
        <v>83</v>
      </c>
      <c r="I25" s="51" t="s">
        <v>168</v>
      </c>
      <c r="J25" s="56">
        <v>44875</v>
      </c>
      <c r="K25" s="51"/>
      <c r="L25" s="52" t="s">
        <v>91</v>
      </c>
      <c r="M25" s="52"/>
      <c r="N25" s="51"/>
      <c r="O25" s="56"/>
      <c r="P25" s="56"/>
      <c r="Q25" s="52"/>
    </row>
    <row r="26" spans="2:17" s="47" customFormat="1" x14ac:dyDescent="0.2">
      <c r="B26" s="51" t="str" cm="1">
        <f t="array" ref="B26">_xlfn.IFS(L26="SI","PENDIENTE",L26="NO","CERRADO")</f>
        <v>CERRADO</v>
      </c>
      <c r="C26" s="59" t="str">
        <f t="shared" ca="1" si="0"/>
        <v/>
      </c>
      <c r="D26" s="53" t="s">
        <v>125</v>
      </c>
      <c r="E26" s="54" t="s">
        <v>152</v>
      </c>
      <c r="F26" s="55" t="str" cm="1">
        <f t="array" ref="F26">_xlfn.IFS(P26="APROBADO","APROBADO, ENVIAR CONFIRMACION DE DOCUMENTOS CON REV 0",P26="APROBADO CON COMENTARIO","APROBADO CON COMENTARIOS, ENVIE DOCUMENTOS CON REV 0",P26="RECHAZADO","FALTA RESPUESTA DE COMIN CON LA SIGUIENTE VERSION",AND(ISBLANK(P26),G26="B",L26="SI"),"FALTA RESPUESTA DE BOROO",AND(ISBLANK(P26),G26=0),"SIN ACCION",AND(ISBLANK(P26),G26="C",L26="SI"),"FALTA RESPUESTA DE BOROO",L26="NO","SIN ACCION")</f>
        <v>SIN ACCION</v>
      </c>
      <c r="G26" s="93">
        <v>0</v>
      </c>
      <c r="H26" s="51" t="s">
        <v>83</v>
      </c>
      <c r="I26" s="51" t="s">
        <v>168</v>
      </c>
      <c r="J26" s="56">
        <v>44875</v>
      </c>
      <c r="K26" s="51"/>
      <c r="L26" s="52" t="s">
        <v>91</v>
      </c>
      <c r="M26" s="52"/>
      <c r="N26" s="51"/>
      <c r="O26" s="56"/>
      <c r="P26" s="56"/>
      <c r="Q26" s="52"/>
    </row>
    <row r="27" spans="2:17" s="47" customFormat="1" x14ac:dyDescent="0.2">
      <c r="B27" s="51" t="str" cm="1">
        <f t="array" ref="B27">_xlfn.IFS(L27="SI","PENDIENTE",L27="NO","CERRADO")</f>
        <v>CERRADO</v>
      </c>
      <c r="C27" s="59" t="str">
        <f t="shared" ca="1" si="0"/>
        <v/>
      </c>
      <c r="D27" s="53" t="s">
        <v>126</v>
      </c>
      <c r="E27" s="54" t="s">
        <v>153</v>
      </c>
      <c r="F27" s="55" t="str" cm="1">
        <f t="array" ref="F27">_xlfn.IFS(P27="APROBADO","APROBADO, ENVIAR CONFIRMACION DE DOCUMENTOS CON REV 0",P27="APROBADO CON COMENTARIO","APROBADO CON COMENTARIOS, ENVIE DOCUMENTOS CON REV 0",P27="RECHAZADO","FALTA RESPUESTA DE COMIN CON LA SIGUIENTE VERSION",AND(ISBLANK(P27),G27="B",L27="SI"),"FALTA RESPUESTA DE BOROO",AND(ISBLANK(P27),G27=0),"SIN ACCION",AND(ISBLANK(P27),G27="C",L27="SI"),"FALTA RESPUESTA DE BOROO",L27="NO","SIN ACCION")</f>
        <v>SIN ACCION</v>
      </c>
      <c r="G27" s="93">
        <v>0</v>
      </c>
      <c r="H27" s="51" t="s">
        <v>83</v>
      </c>
      <c r="I27" s="51" t="s">
        <v>168</v>
      </c>
      <c r="J27" s="56">
        <v>44875</v>
      </c>
      <c r="K27" s="51"/>
      <c r="L27" s="52" t="s">
        <v>91</v>
      </c>
      <c r="M27" s="52"/>
      <c r="N27" s="51"/>
      <c r="O27" s="56"/>
      <c r="P27" s="56"/>
      <c r="Q27" s="52"/>
    </row>
    <row r="28" spans="2:17" s="47" customFormat="1" x14ac:dyDescent="0.2">
      <c r="B28" s="51" t="str" cm="1">
        <f t="array" ref="B28">_xlfn.IFS(L28="SI","PENDIENTE",L28="NO","CERRADO")</f>
        <v>CERRADO</v>
      </c>
      <c r="C28" s="59" t="str">
        <f t="shared" ca="1" si="0"/>
        <v/>
      </c>
      <c r="D28" s="53" t="s">
        <v>127</v>
      </c>
      <c r="E28" s="54" t="s">
        <v>154</v>
      </c>
      <c r="F28" s="55" t="str" cm="1">
        <f t="array" ref="F28">_xlfn.IFS(P28="APROBADO","APROBADO, ENVIAR CONFIRMACION DE DOCUMENTOS CON REV 0",P28="APROBADO CON COMENTARIO","APROBADO CON COMENTARIOS, ENVIE DOCUMENTOS CON REV 0",P28="RECHAZADO","FALTA RESPUESTA DE COMIN CON LA SIGUIENTE VERSION",AND(ISBLANK(P28),G28="B",L28="SI"),"FALTA RESPUESTA DE BOROO",AND(ISBLANK(P28),G28=0),"SIN ACCION",AND(ISBLANK(P28),G28="C",L28="SI"),"FALTA RESPUESTA DE BOROO",L28="NO","SIN ACCION")</f>
        <v>SIN ACCION</v>
      </c>
      <c r="G28" s="93">
        <v>0</v>
      </c>
      <c r="H28" s="51" t="s">
        <v>83</v>
      </c>
      <c r="I28" s="51" t="s">
        <v>168</v>
      </c>
      <c r="J28" s="56">
        <v>44875</v>
      </c>
      <c r="K28" s="51"/>
      <c r="L28" s="52" t="s">
        <v>91</v>
      </c>
      <c r="M28" s="52"/>
      <c r="N28" s="51"/>
      <c r="O28" s="56"/>
      <c r="P28" s="56"/>
      <c r="Q28" s="52"/>
    </row>
    <row r="29" spans="2:17" s="47" customFormat="1" x14ac:dyDescent="0.2">
      <c r="B29" s="51" t="str" cm="1">
        <f t="array" ref="B29">_xlfn.IFS(L29="SI","PENDIENTE",L29="NO","CERRADO")</f>
        <v>CERRADO</v>
      </c>
      <c r="C29" s="59" t="str">
        <f t="shared" ca="1" si="0"/>
        <v/>
      </c>
      <c r="D29" s="53" t="s">
        <v>128</v>
      </c>
      <c r="E29" s="54" t="s">
        <v>155</v>
      </c>
      <c r="F29" s="55" t="str" cm="1">
        <f t="array" ref="F29">_xlfn.IFS(P29="APROBADO","APROBADO, ENVIAR CONFIRMACION DE DOCUMENTOS CON REV 0",P29="APROBADO CON COMENTARIO","APROBADO CON COMENTARIOS, ENVIE DOCUMENTOS CON REV 0",P29="RECHAZADO","FALTA RESPUESTA DE COMIN CON LA SIGUIENTE VERSION",AND(ISBLANK(P29),G29="B",L29="SI"),"FALTA RESPUESTA DE BOROO",AND(ISBLANK(P29),G29=0),"SIN ACCION",AND(ISBLANK(P29),G29="C",L29="SI"),"FALTA RESPUESTA DE BOROO",L29="NO","SIN ACCION")</f>
        <v>SIN ACCION</v>
      </c>
      <c r="G29" s="93">
        <v>0</v>
      </c>
      <c r="H29" s="51" t="s">
        <v>83</v>
      </c>
      <c r="I29" s="51" t="s">
        <v>168</v>
      </c>
      <c r="J29" s="56">
        <v>44875</v>
      </c>
      <c r="K29" s="51"/>
      <c r="L29" s="52" t="s">
        <v>91</v>
      </c>
      <c r="M29" s="52"/>
      <c r="N29" s="51"/>
      <c r="O29" s="56"/>
      <c r="P29" s="56"/>
      <c r="Q29" s="52"/>
    </row>
    <row r="30" spans="2:17" s="47" customFormat="1" x14ac:dyDescent="0.2">
      <c r="B30" s="51" t="str" cm="1">
        <f t="array" ref="B30">_xlfn.IFS(L30="SI","PENDIENTE",L30="NO","CERRADO")</f>
        <v>CERRADO</v>
      </c>
      <c r="C30" s="59" t="str">
        <f t="shared" ca="1" si="0"/>
        <v/>
      </c>
      <c r="D30" s="53" t="s">
        <v>129</v>
      </c>
      <c r="E30" s="54" t="s">
        <v>156</v>
      </c>
      <c r="F30" s="55" t="str" cm="1">
        <f t="array" ref="F30">_xlfn.IFS(P30="APROBADO","APROBADO, ENVIAR CONFIRMACION DE DOCUMENTOS CON REV 0",P30="APROBADO CON COMENTARIO","APROBADO CON COMENTARIOS, ENVIE DOCUMENTOS CON REV 0",P30="RECHAZADO","FALTA RESPUESTA DE COMIN CON LA SIGUIENTE VERSION",AND(ISBLANK(P30),G30="B",L30="SI"),"FALTA RESPUESTA DE BOROO",AND(ISBLANK(P30),G30=0),"SIN ACCION",AND(ISBLANK(P30),G30="C",L30="SI"),"FALTA RESPUESTA DE BOROO",L30="NO","SIN ACCION")</f>
        <v>SIN ACCION</v>
      </c>
      <c r="G30" s="93">
        <v>0</v>
      </c>
      <c r="H30" s="51" t="s">
        <v>83</v>
      </c>
      <c r="I30" s="51" t="s">
        <v>168</v>
      </c>
      <c r="J30" s="56">
        <v>44875</v>
      </c>
      <c r="K30" s="51"/>
      <c r="L30" s="52" t="s">
        <v>91</v>
      </c>
      <c r="M30" s="52"/>
      <c r="N30" s="51"/>
      <c r="O30" s="56"/>
      <c r="P30" s="56"/>
      <c r="Q30" s="52"/>
    </row>
    <row r="31" spans="2:17" s="47" customFormat="1" x14ac:dyDescent="0.2">
      <c r="B31" s="51" t="str" cm="1">
        <f t="array" ref="B31">_xlfn.IFS(L31="SI","PENDIENTE",L31="NO","CERRADO")</f>
        <v>CERRADO</v>
      </c>
      <c r="C31" s="59" t="str">
        <f t="shared" ca="1" si="0"/>
        <v/>
      </c>
      <c r="D31" s="53" t="s">
        <v>130</v>
      </c>
      <c r="E31" s="54" t="s">
        <v>157</v>
      </c>
      <c r="F31" s="55" t="str" cm="1">
        <f t="array" ref="F31">_xlfn.IFS(P31="APROBADO","APROBADO, ENVIAR CONFIRMACION DE DOCUMENTOS CON REV 0",P31="APROBADO CON COMENTARIO","APROBADO CON COMENTARIOS, ENVIE DOCUMENTOS CON REV 0",P31="RECHAZADO","FALTA RESPUESTA DE COMIN CON LA SIGUIENTE VERSION",AND(ISBLANK(P31),G31="B",L31="SI"),"FALTA RESPUESTA DE BOROO",AND(ISBLANK(P31),G31=0),"SIN ACCION",AND(ISBLANK(P31),G31="C",L31="SI"),"FALTA RESPUESTA DE BOROO",L31="NO","SIN ACCION")</f>
        <v>SIN ACCION</v>
      </c>
      <c r="G31" s="93">
        <v>0</v>
      </c>
      <c r="H31" s="51" t="s">
        <v>83</v>
      </c>
      <c r="I31" s="51" t="s">
        <v>168</v>
      </c>
      <c r="J31" s="56">
        <v>44875</v>
      </c>
      <c r="K31" s="51"/>
      <c r="L31" s="52" t="s">
        <v>91</v>
      </c>
      <c r="M31" s="52"/>
      <c r="N31" s="51"/>
      <c r="O31" s="56"/>
      <c r="P31" s="56"/>
      <c r="Q31" s="52"/>
    </row>
    <row r="32" spans="2:17" s="47" customFormat="1" x14ac:dyDescent="0.2">
      <c r="B32" s="51" t="str" cm="1">
        <f t="array" ref="B32">_xlfn.IFS(L32="SI","PENDIENTE",L32="NO","CERRADO")</f>
        <v>CERRADO</v>
      </c>
      <c r="C32" s="59" t="str">
        <f t="shared" ca="1" si="0"/>
        <v/>
      </c>
      <c r="D32" s="53" t="s">
        <v>131</v>
      </c>
      <c r="E32" s="54" t="s">
        <v>158</v>
      </c>
      <c r="F32" s="55" t="str" cm="1">
        <f t="array" ref="F32">_xlfn.IFS(P32="APROBADO","APROBADO, ENVIAR CONFIRMACION DE DOCUMENTOS CON REV 0",P32="APROBADO CON COMENTARIO","APROBADO CON COMENTARIOS, ENVIE DOCUMENTOS CON REV 0",P32="RECHAZADO","FALTA RESPUESTA DE COMIN CON LA SIGUIENTE VERSION",AND(ISBLANK(P32),G32="B",L32="SI"),"FALTA RESPUESTA DE BOROO",AND(ISBLANK(P32),G32=0),"SIN ACCION",AND(ISBLANK(P32),G32="C",L32="SI"),"FALTA RESPUESTA DE BOROO",L32="NO","SIN ACCION")</f>
        <v>SIN ACCION</v>
      </c>
      <c r="G32" s="93">
        <v>0</v>
      </c>
      <c r="H32" s="51" t="s">
        <v>83</v>
      </c>
      <c r="I32" s="51" t="s">
        <v>168</v>
      </c>
      <c r="J32" s="56">
        <v>44875</v>
      </c>
      <c r="K32" s="51"/>
      <c r="L32" s="52" t="s">
        <v>91</v>
      </c>
      <c r="M32" s="52"/>
      <c r="N32" s="51"/>
      <c r="O32" s="56"/>
      <c r="P32" s="56"/>
      <c r="Q32" s="52"/>
    </row>
    <row r="33" spans="2:17" s="47" customFormat="1" x14ac:dyDescent="0.2">
      <c r="B33" s="51" t="str" cm="1">
        <f t="array" ref="B33">_xlfn.IFS(L33="SI","PENDIENTE",L33="NO","CERRADO")</f>
        <v>CERRADO</v>
      </c>
      <c r="C33" s="59" t="str">
        <f t="shared" ca="1" si="0"/>
        <v/>
      </c>
      <c r="D33" s="53" t="s">
        <v>132</v>
      </c>
      <c r="E33" s="54" t="s">
        <v>159</v>
      </c>
      <c r="F33" s="55" t="str" cm="1">
        <f t="array" ref="F33">_xlfn.IFS(P33="APROBADO","APROBADO, ENVIAR CONFIRMACION DE DOCUMENTOS CON REV 0",P33="APROBADO CON COMENTARIO","APROBADO CON COMENTARIOS, ENVIE DOCUMENTOS CON REV 0",P33="RECHAZADO","FALTA RESPUESTA DE COMIN CON LA SIGUIENTE VERSION",AND(ISBLANK(P33),G33="B",L33="SI"),"FALTA RESPUESTA DE BOROO",AND(ISBLANK(P33),G33=0),"SIN ACCION",AND(ISBLANK(P33),G33="C",L33="SI"),"FALTA RESPUESTA DE BOROO",L33="NO","SIN ACCION")</f>
        <v>SIN ACCION</v>
      </c>
      <c r="G33" s="93">
        <v>0</v>
      </c>
      <c r="H33" s="51" t="s">
        <v>83</v>
      </c>
      <c r="I33" s="51" t="s">
        <v>168</v>
      </c>
      <c r="J33" s="56">
        <v>44875</v>
      </c>
      <c r="K33" s="51"/>
      <c r="L33" s="52" t="s">
        <v>91</v>
      </c>
      <c r="M33" s="52"/>
      <c r="N33" s="51"/>
      <c r="O33" s="56"/>
      <c r="P33" s="56"/>
      <c r="Q33" s="52"/>
    </row>
    <row r="34" spans="2:17" s="47" customFormat="1" x14ac:dyDescent="0.2">
      <c r="B34" s="51" t="str" cm="1">
        <f t="array" ref="B34">_xlfn.IFS(L34="SI","PENDIENTE",L34="NO","CERRADO")</f>
        <v>CERRADO</v>
      </c>
      <c r="C34" s="59" t="str">
        <f t="shared" ca="1" si="0"/>
        <v/>
      </c>
      <c r="D34" s="53" t="s">
        <v>133</v>
      </c>
      <c r="E34" s="54" t="s">
        <v>160</v>
      </c>
      <c r="F34" s="55" t="str" cm="1">
        <f t="array" ref="F34">_xlfn.IFS(P34="APROBADO","APROBADO, ENVIAR CONFIRMACION DE DOCUMENTOS CON REV 0",P34="APROBADO CON COMENTARIO","APROBADO CON COMENTARIOS, ENVIE DOCUMENTOS CON REV 0",P34="RECHAZADO","FALTA RESPUESTA DE COMIN CON LA SIGUIENTE VERSION",AND(ISBLANK(P34),G34="B",L34="SI"),"FALTA RESPUESTA DE BOROO",AND(ISBLANK(P34),G34=0),"SIN ACCION",AND(ISBLANK(P34),G34="C",L34="SI"),"FALTA RESPUESTA DE BOROO",L34="NO","SIN ACCION")</f>
        <v>SIN ACCION</v>
      </c>
      <c r="G34" s="93">
        <v>0</v>
      </c>
      <c r="H34" s="51" t="s">
        <v>83</v>
      </c>
      <c r="I34" s="51" t="s">
        <v>168</v>
      </c>
      <c r="J34" s="56">
        <v>44875</v>
      </c>
      <c r="K34" s="51"/>
      <c r="L34" s="52" t="s">
        <v>91</v>
      </c>
      <c r="M34" s="52"/>
      <c r="N34" s="51"/>
      <c r="O34" s="56"/>
      <c r="P34" s="56"/>
      <c r="Q34" s="52"/>
    </row>
    <row r="35" spans="2:17" s="47" customFormat="1" x14ac:dyDescent="0.2">
      <c r="B35" s="51" t="str" cm="1">
        <f t="array" ref="B35">_xlfn.IFS(L35="SI","PENDIENTE",L35="NO","CERRADO")</f>
        <v>CERRADO</v>
      </c>
      <c r="C35" s="59" t="str">
        <f t="shared" ca="1" si="0"/>
        <v/>
      </c>
      <c r="D35" s="53" t="s">
        <v>134</v>
      </c>
      <c r="E35" s="61" t="s">
        <v>161</v>
      </c>
      <c r="F35" s="55" t="str" cm="1">
        <f t="array" ref="F35">_xlfn.IFS(P35="APROBADO","APROBADO, ENVIAR CONFIRMACION DE DOCUMENTOS CON REV 0",P35="APROBADO CON COMENTARIO","APROBADO CON COMENTARIOS, ENVIE DOCUMENTOS CON REV 0",P35="RECHAZADO","FALTA RESPUESTA DE COMIN CON LA SIGUIENTE VERSION",AND(ISBLANK(P35),G35="B",L35="SI"),"FALTA RESPUESTA DE BOROO",AND(ISBLANK(P35),G35=0),"SIN ACCION",AND(ISBLANK(P35),G35="C",L35="SI"),"FALTA RESPUESTA DE BOROO",L35="NO","SIN ACCION")</f>
        <v>SIN ACCION</v>
      </c>
      <c r="G35" s="93">
        <v>0</v>
      </c>
      <c r="H35" s="51" t="s">
        <v>83</v>
      </c>
      <c r="I35" s="51" t="s">
        <v>168</v>
      </c>
      <c r="J35" s="56">
        <v>44875</v>
      </c>
      <c r="K35" s="51"/>
      <c r="L35" s="52" t="s">
        <v>91</v>
      </c>
      <c r="M35" s="52"/>
      <c r="N35" s="51"/>
      <c r="O35" s="56"/>
      <c r="P35" s="56"/>
      <c r="Q35" s="52"/>
    </row>
    <row r="36" spans="2:17" s="47" customFormat="1" x14ac:dyDescent="0.2">
      <c r="B36" s="51" t="str" cm="1">
        <f t="array" ref="B36">_xlfn.IFS(L36="SI","PENDIENTE",L36="NO","CERRADO")</f>
        <v>CERRADO</v>
      </c>
      <c r="C36" s="59" t="str">
        <f t="shared" ca="1" si="0"/>
        <v/>
      </c>
      <c r="D36" s="53" t="s">
        <v>135</v>
      </c>
      <c r="E36" s="61" t="s">
        <v>162</v>
      </c>
      <c r="F36" s="55" t="str" cm="1">
        <f t="array" ref="F36">_xlfn.IFS(P36="APROBADO","APROBADO, ENVIAR CONFIRMACION DE DOCUMENTOS CON REV 0",P36="APROBADO CON COMENTARIO","APROBADO CON COMENTARIOS, ENVIE DOCUMENTOS CON REV 0",P36="RECHAZADO","FALTA RESPUESTA DE COMIN CON LA SIGUIENTE VERSION",AND(ISBLANK(P36),G36="B",L36="SI"),"FALTA RESPUESTA DE BOROO",AND(ISBLANK(P36),G36=0),"SIN ACCION",AND(ISBLANK(P36),G36="C",L36="SI"),"FALTA RESPUESTA DE BOROO",L36="NO","SIN ACCION")</f>
        <v>SIN ACCION</v>
      </c>
      <c r="G36" s="93">
        <v>0</v>
      </c>
      <c r="H36" s="51" t="s">
        <v>83</v>
      </c>
      <c r="I36" s="51" t="s">
        <v>168</v>
      </c>
      <c r="J36" s="56">
        <v>44875</v>
      </c>
      <c r="K36" s="51"/>
      <c r="L36" s="52" t="s">
        <v>91</v>
      </c>
      <c r="M36" s="52"/>
      <c r="N36" s="51"/>
      <c r="O36" s="56"/>
      <c r="P36" s="56"/>
      <c r="Q36" s="52"/>
    </row>
    <row r="37" spans="2:17" s="47" customFormat="1" x14ac:dyDescent="0.2">
      <c r="B37" s="51" t="str" cm="1">
        <f t="array" ref="B37">_xlfn.IFS(L37="SI","PENDIENTE",L37="NO","CERRADO")</f>
        <v>CERRADO</v>
      </c>
      <c r="C37" s="59" t="str">
        <f t="shared" ca="1" si="0"/>
        <v/>
      </c>
      <c r="D37" s="53" t="s">
        <v>136</v>
      </c>
      <c r="E37" s="54" t="s">
        <v>163</v>
      </c>
      <c r="F37" s="55" t="str" cm="1">
        <f t="array" ref="F37">_xlfn.IFS(P37="APROBADO","APROBADO, ENVIAR CONFIRMACION DE DOCUMENTOS CON REV 0",P37="APROBADO CON COMENTARIO","APROBADO CON COMENTARIOS, ENVIE DOCUMENTOS CON REV 0",P37="RECHAZADO","FALTA RESPUESTA DE COMIN CON LA SIGUIENTE VERSION",AND(ISBLANK(P37),G37="B",L37="SI"),"FALTA RESPUESTA DE BOROO",AND(ISBLANK(P37),G37=0),"SIN ACCION",AND(ISBLANK(P37),G37="C",L37="SI"),"FALTA RESPUESTA DE BOROO",L37="NO","SIN ACCION")</f>
        <v>SIN ACCION</v>
      </c>
      <c r="G37" s="93">
        <v>0</v>
      </c>
      <c r="H37" s="51" t="s">
        <v>83</v>
      </c>
      <c r="I37" s="51" t="s">
        <v>168</v>
      </c>
      <c r="J37" s="56">
        <v>44875</v>
      </c>
      <c r="K37" s="51"/>
      <c r="L37" s="52" t="s">
        <v>91</v>
      </c>
      <c r="M37" s="52"/>
      <c r="N37" s="51"/>
      <c r="O37" s="56"/>
      <c r="P37" s="56"/>
      <c r="Q37" s="52"/>
    </row>
    <row r="38" spans="2:17" s="47" customFormat="1" x14ac:dyDescent="0.2">
      <c r="B38" s="51" t="str" cm="1">
        <f t="array" ref="B38">_xlfn.IFS(L38="SI","PENDIENTE",L38="NO","CERRADO")</f>
        <v>CERRADO</v>
      </c>
      <c r="C38" s="59" t="str">
        <f t="shared" ca="1" si="0"/>
        <v/>
      </c>
      <c r="D38" s="53" t="s">
        <v>137</v>
      </c>
      <c r="E38" s="61" t="s">
        <v>164</v>
      </c>
      <c r="F38" s="55" t="str" cm="1">
        <f t="array" ref="F38">_xlfn.IFS(P38="APROBADO","APROBADO, ENVIAR CONFIRMACION DE DOCUMENTOS CON REV 0",P38="APROBADO CON COMENTARIO","APROBADO CON COMENTARIOS, ENVIE DOCUMENTOS CON REV 0",P38="RECHAZADO","FALTA RESPUESTA DE COMIN CON LA SIGUIENTE VERSION",AND(ISBLANK(P38),G38="B",L38="SI"),"FALTA RESPUESTA DE BOROO",AND(ISBLANK(P38),G38=0),"SIN ACCION",AND(ISBLANK(P38),G38="C",L38="SI"),"FALTA RESPUESTA DE BOROO",L38="NO","SIN ACCION")</f>
        <v>SIN ACCION</v>
      </c>
      <c r="G38" s="93">
        <v>0</v>
      </c>
      <c r="H38" s="51" t="s">
        <v>83</v>
      </c>
      <c r="I38" s="51" t="s">
        <v>168</v>
      </c>
      <c r="J38" s="56">
        <v>44875</v>
      </c>
      <c r="K38" s="51"/>
      <c r="L38" s="52" t="s">
        <v>91</v>
      </c>
      <c r="M38" s="52"/>
      <c r="N38" s="51"/>
      <c r="O38" s="56"/>
      <c r="P38" s="56"/>
      <c r="Q38" s="52"/>
    </row>
    <row r="39" spans="2:17" s="47" customFormat="1" x14ac:dyDescent="0.2">
      <c r="B39" s="51" t="str" cm="1">
        <f t="array" ref="B39">_xlfn.IFS(L39="SI","PENDIENTE",L39="NO","CERRADO")</f>
        <v>CERRADO</v>
      </c>
      <c r="C39" s="59" t="str">
        <f t="shared" ca="1" si="0"/>
        <v/>
      </c>
      <c r="D39" s="53" t="s">
        <v>138</v>
      </c>
      <c r="E39" s="61" t="s">
        <v>165</v>
      </c>
      <c r="F39" s="55" t="str" cm="1">
        <f t="array" ref="F39">_xlfn.IFS(P39="APROBADO","APROBADO, ENVIAR CONFIRMACION DE DOCUMENTOS CON REV 0",P39="APROBADO CON COMENTARIO","APROBADO CON COMENTARIOS, ENVIE DOCUMENTOS CON REV 0",P39="RECHAZADO","FALTA RESPUESTA DE COMIN CON LA SIGUIENTE VERSION",AND(ISBLANK(P39),G39="B",L39="SI"),"FALTA RESPUESTA DE BOROO",AND(ISBLANK(P39),G39=0),"SIN ACCION",AND(ISBLANK(P39),G39="C",L39="SI"),"FALTA RESPUESTA DE BOROO",L39="NO","SIN ACCION")</f>
        <v>SIN ACCION</v>
      </c>
      <c r="G39" s="93">
        <v>0</v>
      </c>
      <c r="H39" s="51" t="s">
        <v>83</v>
      </c>
      <c r="I39" s="51" t="s">
        <v>168</v>
      </c>
      <c r="J39" s="56">
        <v>44875</v>
      </c>
      <c r="K39" s="51"/>
      <c r="L39" s="52" t="s">
        <v>91</v>
      </c>
      <c r="M39" s="52"/>
      <c r="N39" s="51"/>
      <c r="O39" s="56"/>
      <c r="P39" s="56"/>
      <c r="Q39" s="52"/>
    </row>
    <row r="40" spans="2:17" s="47" customFormat="1" x14ac:dyDescent="0.2">
      <c r="B40" s="51" t="str" cm="1">
        <f t="array" ref="B40">_xlfn.IFS(L40="SI","PENDIENTE",L40="NO","CERRADO")</f>
        <v>CERRADO</v>
      </c>
      <c r="C40" s="59" t="str">
        <f t="shared" ca="1" si="0"/>
        <v/>
      </c>
      <c r="D40" s="53" t="s">
        <v>139</v>
      </c>
      <c r="E40" s="61" t="s">
        <v>166</v>
      </c>
      <c r="F40" s="55" t="str" cm="1">
        <f t="array" ref="F40">_xlfn.IFS(P40="APROBADO","APROBADO, ENVIAR CONFIRMACION DE DOCUMENTOS CON REV 0",P40="APROBADO CON COMENTARIO","APROBADO CON COMENTARIOS, ENVIE DOCUMENTOS CON REV 0",P40="RECHAZADO","FALTA RESPUESTA DE COMIN CON LA SIGUIENTE VERSION",AND(ISBLANK(P40),G40="B",L40="SI"),"FALTA RESPUESTA DE BOROO",AND(ISBLANK(P40),G40=0),"SIN ACCION",AND(ISBLANK(P40),G40="C",L40="SI"),"FALTA RESPUESTA DE BOROO",L40="NO","SIN ACCION")</f>
        <v>SIN ACCION</v>
      </c>
      <c r="G40" s="93">
        <v>0</v>
      </c>
      <c r="H40" s="51" t="s">
        <v>83</v>
      </c>
      <c r="I40" s="51" t="s">
        <v>168</v>
      </c>
      <c r="J40" s="56">
        <v>44875</v>
      </c>
      <c r="K40" s="51"/>
      <c r="L40" s="52" t="s">
        <v>91</v>
      </c>
      <c r="M40" s="52"/>
      <c r="N40" s="51"/>
      <c r="O40" s="56"/>
      <c r="P40" s="56"/>
      <c r="Q40" s="52"/>
    </row>
    <row r="41" spans="2:17" s="47" customFormat="1" x14ac:dyDescent="0.2">
      <c r="B41" s="51" t="str" cm="1">
        <f t="array" ref="B41">_xlfn.IFS(L41="SI","PENDIENTE",L41="NO","CERRADO")</f>
        <v>CERRADO</v>
      </c>
      <c r="C41" s="59" t="str">
        <f t="shared" ca="1" si="0"/>
        <v/>
      </c>
      <c r="D41" s="53" t="s">
        <v>140</v>
      </c>
      <c r="E41" s="61" t="s">
        <v>167</v>
      </c>
      <c r="F41" s="55" t="str" cm="1">
        <f t="array" ref="F41">_xlfn.IFS(P41="APROBADO","APROBADO, ENVIAR CONFIRMACION DE DOCUMENTOS CON REV 0",P41="APROBADO CON COMENTARIO","APROBADO CON COMENTARIOS, ENVIE DOCUMENTOS CON REV 0",P41="RECHAZADO","FALTA RESPUESTA DE COMIN CON LA SIGUIENTE VERSION",AND(ISBLANK(P41),G41="B",L41="SI"),"FALTA RESPUESTA DE BOROO",AND(ISBLANK(P41),G41=0),"SIN ACCION",AND(ISBLANK(P41),G41="C",L41="SI"),"FALTA RESPUESTA DE BOROO",L41="NO","SIN ACCION")</f>
        <v>SIN ACCION</v>
      </c>
      <c r="G41" s="93">
        <v>0</v>
      </c>
      <c r="H41" s="51" t="s">
        <v>83</v>
      </c>
      <c r="I41" s="51" t="s">
        <v>168</v>
      </c>
      <c r="J41" s="56">
        <v>44875</v>
      </c>
      <c r="K41" s="51"/>
      <c r="L41" s="52" t="s">
        <v>91</v>
      </c>
      <c r="M41" s="52"/>
      <c r="N41" s="51"/>
      <c r="O41" s="56"/>
      <c r="P41" s="56"/>
      <c r="Q41" s="52"/>
    </row>
    <row r="42" spans="2:17" s="47" customFormat="1" x14ac:dyDescent="0.25">
      <c r="B42" s="51" t="str" cm="1">
        <f t="array" ref="B42">_xlfn.IFS(L42="SI","PENDIENTE",L42="NO","CERRADO")</f>
        <v>CERRADO</v>
      </c>
      <c r="C42" s="59" t="str">
        <f t="shared" ca="1" si="0"/>
        <v/>
      </c>
      <c r="D42" s="53" t="s">
        <v>169</v>
      </c>
      <c r="E42" s="60" t="s">
        <v>170</v>
      </c>
      <c r="F42" s="55" t="str" cm="1">
        <f t="array" ref="F42">_xlfn.IFS(P42="APROBADO","APROBADO, ENVIAR CONFIRMACION DE DOCUMENTOS CON REV 0",P42="APROBADO CON COMENTARIO","APROBADO CON COMENTARIOS, ENVIE DOCUMENTOS CON REV 0",P42="RECHAZADO","FALTA RESPUESTA DE COMIN CON LA SIGUIENTE VERSION",AND(ISBLANK(P42),G42="B",L42="SI"),"FALTA RESPUESTA DE BOROO",AND(ISBLANK(P42),G42=0),"SIN ACCION",AND(ISBLANK(P42),G42="C",L42="SI"),"FALTA RESPUESTA DE BOROO",L42="NO","SIN ACCION")</f>
        <v>APROBADO, ENVIAR CONFIRMACION DE DOCUMENTOS CON REV 0</v>
      </c>
      <c r="G42" s="65" t="s">
        <v>6</v>
      </c>
      <c r="H42" s="51" t="s">
        <v>64</v>
      </c>
      <c r="I42" s="51" t="s">
        <v>172</v>
      </c>
      <c r="J42" s="56">
        <v>44875</v>
      </c>
      <c r="K42" s="51"/>
      <c r="L42" s="52" t="s">
        <v>91</v>
      </c>
      <c r="M42" s="52"/>
      <c r="N42" s="143" t="s">
        <v>174</v>
      </c>
      <c r="O42" s="56">
        <v>44878</v>
      </c>
      <c r="P42" s="56" t="s">
        <v>175</v>
      </c>
      <c r="Q42" s="52"/>
    </row>
    <row r="43" spans="2:17" s="47" customFormat="1" x14ac:dyDescent="0.25">
      <c r="B43" s="51" t="str" cm="1">
        <f t="array" ref="B43">_xlfn.IFS(L43="SI","PENDIENTE",L43="NO","CERRADO",ISBLANK(L43),"")</f>
        <v>CERRADO</v>
      </c>
      <c r="C43" s="59" t="str">
        <f t="shared" ca="1" si="0"/>
        <v/>
      </c>
      <c r="D43" s="53" t="s">
        <v>169</v>
      </c>
      <c r="E43" s="60" t="s">
        <v>171</v>
      </c>
      <c r="F43" s="55" t="str" cm="1">
        <f t="array" ref="F43">_xlfn.IFS(P43="APROBADO","APROBADO, ENVIAR CONFIRMACION DE DOCUMENTOS CON REV 0",P43="APROBADO CON COMENTARIO","APROBADO CON COMENTARIOS, ENVIE DOCUMENTOS CON REV 0",P43="RECHAZADO","FALTA RESPUESTA DE COMIN CON LA SIGUIENTE VERSION",AND(ISBLANK(P43),G43="B",L43="SI"),"FALTA RESPUESTA DE BOROO",AND(ISBLANK(P43),G43=0),"SIN ACCION",AND(ISBLANK(P43),G43="C",L43="SI"),"FALTA RESPUESTA DE BOROO",L43="NO","SIN ACCION")</f>
        <v>APROBADO, ENVIAR CONFIRMACION DE DOCUMENTOS CON REV 0</v>
      </c>
      <c r="G43" s="65" t="s">
        <v>6</v>
      </c>
      <c r="H43" s="51" t="s">
        <v>64</v>
      </c>
      <c r="I43" s="51" t="s">
        <v>172</v>
      </c>
      <c r="J43" s="56">
        <v>44875</v>
      </c>
      <c r="K43" s="51"/>
      <c r="L43" s="52" t="s">
        <v>91</v>
      </c>
      <c r="M43" s="52"/>
      <c r="N43" s="143" t="s">
        <v>174</v>
      </c>
      <c r="O43" s="56">
        <v>44878</v>
      </c>
      <c r="P43" s="56" t="s">
        <v>175</v>
      </c>
      <c r="Q43" s="52"/>
    </row>
    <row r="44" spans="2:17" s="47" customFormat="1" ht="11.25" customHeight="1" x14ac:dyDescent="0.2">
      <c r="B44" s="51" t="str" cm="1">
        <f t="array" ref="B44">_xlfn.IFS(L44="SI","PENDIENTE",L44="NO","CERRADO",ISBLANK(L44),"")</f>
        <v/>
      </c>
      <c r="C44" s="59" t="str">
        <f t="shared" ca="1" si="0"/>
        <v/>
      </c>
      <c r="D44" s="66"/>
      <c r="E44" s="60"/>
      <c r="F44" s="55"/>
      <c r="G44" s="65"/>
      <c r="H44" s="51"/>
      <c r="I44" s="51"/>
      <c r="J44" s="56"/>
      <c r="K44" s="51"/>
      <c r="L44" s="52"/>
      <c r="M44" s="52"/>
      <c r="N44" s="51"/>
      <c r="O44" s="56"/>
      <c r="P44" s="56"/>
      <c r="Q44" s="52"/>
    </row>
    <row r="45" spans="2:17" s="47" customFormat="1" ht="11.25" customHeight="1" x14ac:dyDescent="0.2">
      <c r="B45" s="51" t="str" cm="1">
        <f t="array" ref="B45">_xlfn.IFS(L45="SI","PENDIENTE",L45="NO","CERRADO",ISBLANK(L45),"")</f>
        <v/>
      </c>
      <c r="C45" s="59" t="str">
        <f t="shared" ca="1" si="0"/>
        <v/>
      </c>
      <c r="D45" s="66"/>
      <c r="E45" s="60"/>
      <c r="F45" s="55"/>
      <c r="G45" s="51"/>
      <c r="H45" s="51"/>
      <c r="I45" s="51"/>
      <c r="J45" s="56"/>
      <c r="K45" s="51"/>
      <c r="L45" s="52"/>
      <c r="M45" s="52"/>
      <c r="N45" s="51"/>
      <c r="O45" s="56"/>
      <c r="P45" s="56"/>
      <c r="Q45" s="52"/>
    </row>
    <row r="46" spans="2:17" s="47" customFormat="1" ht="11.25" customHeight="1" x14ac:dyDescent="0.2">
      <c r="B46" s="51" t="str" cm="1">
        <f t="array" ref="B46">_xlfn.IFS(L46="SI","PENDIENTE",L46="NO","CERRADO",ISBLANK(L46),"")</f>
        <v/>
      </c>
      <c r="C46" s="59" t="str">
        <f t="shared" ca="1" si="0"/>
        <v/>
      </c>
      <c r="D46" s="66"/>
      <c r="E46" s="60"/>
      <c r="F46" s="55"/>
      <c r="G46" s="51"/>
      <c r="H46" s="51"/>
      <c r="I46" s="51"/>
      <c r="J46" s="56"/>
      <c r="K46" s="51"/>
      <c r="L46" s="52"/>
      <c r="M46" s="52"/>
      <c r="N46" s="51"/>
      <c r="O46" s="56"/>
      <c r="P46" s="56"/>
      <c r="Q46" s="52"/>
    </row>
    <row r="47" spans="2:17" s="47" customFormat="1" ht="11.25" customHeight="1" x14ac:dyDescent="0.2">
      <c r="B47" s="51" t="str" cm="1">
        <f t="array" ref="B47">_xlfn.IFS(L47="SI","PENDIENTE",L47="NO","CERRADO",ISBLANK(L47),"")</f>
        <v/>
      </c>
      <c r="C47" s="59" t="str">
        <f t="shared" ca="1" si="0"/>
        <v/>
      </c>
      <c r="D47" s="66"/>
      <c r="E47" s="60"/>
      <c r="F47" s="55"/>
      <c r="G47" s="51"/>
      <c r="H47" s="51"/>
      <c r="I47" s="51"/>
      <c r="J47" s="56"/>
      <c r="K47" s="51"/>
      <c r="L47" s="52"/>
      <c r="M47" s="52"/>
      <c r="N47" s="51"/>
      <c r="O47" s="56"/>
      <c r="P47" s="56"/>
      <c r="Q47" s="52"/>
    </row>
    <row r="48" spans="2:17" s="47" customFormat="1" ht="11.25" customHeight="1" x14ac:dyDescent="0.2">
      <c r="B48" s="51" t="str" cm="1">
        <f t="array" ref="B48">_xlfn.IFS(L48="SI","PENDIENTE",L48="NO","CERRADO",ISBLANK(L48),"")</f>
        <v/>
      </c>
      <c r="C48" s="59" t="str">
        <f t="shared" ca="1" si="0"/>
        <v/>
      </c>
      <c r="D48" s="66"/>
      <c r="E48" s="60"/>
      <c r="F48" s="55"/>
      <c r="G48" s="51"/>
      <c r="H48" s="51"/>
      <c r="I48" s="51"/>
      <c r="J48" s="56"/>
      <c r="K48" s="51"/>
      <c r="L48" s="52"/>
      <c r="M48" s="52"/>
      <c r="N48" s="51"/>
      <c r="O48" s="56"/>
      <c r="P48" s="56"/>
      <c r="Q48" s="52"/>
    </row>
    <row r="49" spans="2:17" s="47" customFormat="1" ht="11.25" customHeight="1" x14ac:dyDescent="0.2">
      <c r="B49" s="51" t="str" cm="1">
        <f t="array" ref="B49">_xlfn.IFS(L49="SI","PENDIENTE",L49="NO","CERRADO",ISBLANK(L49),"")</f>
        <v/>
      </c>
      <c r="C49" s="59" t="str">
        <f t="shared" ca="1" si="0"/>
        <v/>
      </c>
      <c r="D49" s="66"/>
      <c r="E49" s="60"/>
      <c r="F49" s="55"/>
      <c r="G49" s="51"/>
      <c r="H49" s="51"/>
      <c r="I49" s="51"/>
      <c r="J49" s="56"/>
      <c r="K49" s="51"/>
      <c r="L49" s="52"/>
      <c r="M49" s="52"/>
      <c r="N49" s="51"/>
      <c r="O49" s="56"/>
      <c r="P49" s="56"/>
      <c r="Q49" s="52"/>
    </row>
    <row r="50" spans="2:17" s="47" customFormat="1" ht="11.25" customHeight="1" x14ac:dyDescent="0.2">
      <c r="B50" s="51" t="str" cm="1">
        <f t="array" ref="B50">_xlfn.IFS(L50="SI","PENDIENTE",L50="NO","CERRADO",ISBLANK(L50),"")</f>
        <v/>
      </c>
      <c r="C50" s="59" t="str">
        <f t="shared" ca="1" si="0"/>
        <v/>
      </c>
      <c r="D50" s="66"/>
      <c r="E50" s="60"/>
      <c r="F50" s="55"/>
      <c r="G50" s="51"/>
      <c r="H50" s="51"/>
      <c r="I50" s="51"/>
      <c r="J50" s="56"/>
      <c r="K50" s="51"/>
      <c r="L50" s="52"/>
      <c r="M50" s="52"/>
      <c r="N50" s="51"/>
      <c r="O50" s="56"/>
      <c r="P50" s="56"/>
      <c r="Q50" s="52"/>
    </row>
    <row r="51" spans="2:17" s="47" customFormat="1" ht="11.25" customHeight="1" x14ac:dyDescent="0.2">
      <c r="B51" s="51" t="str" cm="1">
        <f t="array" ref="B51">_xlfn.IFS(L51="SI","PENDIENTE",L51="NO","CERRADO",ISBLANK(L51),"")</f>
        <v/>
      </c>
      <c r="C51" s="59" t="str">
        <f t="shared" ca="1" si="0"/>
        <v/>
      </c>
      <c r="D51" s="66"/>
      <c r="E51" s="60"/>
      <c r="F51" s="55"/>
      <c r="G51" s="51"/>
      <c r="H51" s="51"/>
      <c r="I51" s="51"/>
      <c r="J51" s="56"/>
      <c r="K51" s="51"/>
      <c r="L51" s="52"/>
      <c r="M51" s="52"/>
      <c r="N51" s="51"/>
      <c r="O51" s="56"/>
      <c r="P51" s="56"/>
      <c r="Q51" s="52"/>
    </row>
    <row r="52" spans="2:17" s="47" customFormat="1" ht="11.25" customHeight="1" x14ac:dyDescent="0.2">
      <c r="B52" s="51" t="str" cm="1">
        <f t="array" ref="B52">_xlfn.IFS(L52="SI","PENDIENTE",L52="NO","CERRADO",ISBLANK(L52),"")</f>
        <v/>
      </c>
      <c r="C52" s="59" t="str">
        <f t="shared" ca="1" si="0"/>
        <v/>
      </c>
      <c r="D52" s="66"/>
      <c r="E52" s="60"/>
      <c r="F52" s="67"/>
      <c r="G52" s="68"/>
      <c r="H52" s="51"/>
      <c r="I52" s="51"/>
      <c r="J52" s="56"/>
      <c r="K52" s="51"/>
      <c r="L52" s="52"/>
      <c r="M52" s="69"/>
      <c r="N52" s="51"/>
      <c r="O52" s="56"/>
      <c r="P52" s="56"/>
      <c r="Q52" s="52"/>
    </row>
    <row r="53" spans="2:17" s="47" customFormat="1" ht="11.25" customHeight="1" x14ac:dyDescent="0.2">
      <c r="B53" s="51" t="str" cm="1">
        <f t="array" ref="B53">_xlfn.IFS(L53="SI","PENDIENTE",L53="NO","CERRADO",ISBLANK(L53),"")</f>
        <v/>
      </c>
      <c r="C53" s="59" t="str">
        <f t="shared" ca="1" si="0"/>
        <v/>
      </c>
      <c r="D53" s="70"/>
      <c r="E53" s="71"/>
      <c r="F53" s="72"/>
      <c r="G53" s="73"/>
      <c r="H53" s="74"/>
      <c r="I53" s="74"/>
      <c r="J53" s="75"/>
      <c r="K53" s="74"/>
      <c r="L53" s="76"/>
      <c r="M53" s="77"/>
      <c r="N53" s="74"/>
      <c r="O53" s="75"/>
      <c r="P53" s="75"/>
      <c r="Q53" s="76"/>
    </row>
    <row r="54" spans="2:17" s="47" customFormat="1" ht="11.25" customHeight="1" x14ac:dyDescent="0.2">
      <c r="B54" s="51" t="str" cm="1">
        <f t="array" ref="B54">_xlfn.IFS(L54="SI","PENDIENTE",L54="NO","CERRADO",ISBLANK(L54),"")</f>
        <v/>
      </c>
      <c r="C54" s="59" t="str">
        <f t="shared" ca="1" si="0"/>
        <v/>
      </c>
      <c r="D54" s="78"/>
      <c r="E54" s="79"/>
      <c r="F54" s="80"/>
      <c r="G54" s="81"/>
      <c r="H54" s="81"/>
      <c r="I54" s="81"/>
      <c r="J54" s="82"/>
      <c r="K54" s="81"/>
      <c r="L54" s="83"/>
      <c r="M54" s="83"/>
      <c r="N54" s="81"/>
      <c r="O54" s="82"/>
      <c r="P54" s="82"/>
      <c r="Q54" s="83"/>
    </row>
    <row r="55" spans="2:17" s="47" customFormat="1" ht="11.25" customHeight="1" x14ac:dyDescent="0.2">
      <c r="B55" s="51" t="str" cm="1">
        <f t="array" ref="B55">_xlfn.IFS(L55="SI","PENDIENTE",L55="NO","CERRADO",ISBLANK(L55),"")</f>
        <v/>
      </c>
      <c r="C55" s="59" t="str">
        <f t="shared" ca="1" si="0"/>
        <v/>
      </c>
      <c r="D55" s="78"/>
      <c r="E55" s="79"/>
      <c r="F55" s="80"/>
      <c r="G55" s="81"/>
      <c r="H55" s="81"/>
      <c r="I55" s="81"/>
      <c r="J55" s="82"/>
      <c r="K55" s="81"/>
      <c r="L55" s="83"/>
      <c r="M55" s="83"/>
      <c r="N55" s="81"/>
      <c r="O55" s="82"/>
      <c r="P55" s="82"/>
      <c r="Q55" s="83"/>
    </row>
    <row r="56" spans="2:17" s="47" customFormat="1" ht="11.25" customHeight="1" x14ac:dyDescent="0.2">
      <c r="B56" s="51" t="str" cm="1">
        <f t="array" ref="B56">_xlfn.IFS(L56="SI","PENDIENTE",L56="NO","CERRADO",ISBLANK(L56),"")</f>
        <v/>
      </c>
      <c r="C56" s="59" t="str">
        <f t="shared" ca="1" si="0"/>
        <v/>
      </c>
      <c r="D56" s="78"/>
      <c r="E56" s="79"/>
      <c r="F56" s="80"/>
      <c r="G56" s="81"/>
      <c r="H56" s="81"/>
      <c r="I56" s="81"/>
      <c r="J56" s="82"/>
      <c r="K56" s="81"/>
      <c r="L56" s="83"/>
      <c r="M56" s="83"/>
      <c r="N56" s="81"/>
      <c r="O56" s="82"/>
      <c r="P56" s="82"/>
      <c r="Q56" s="83"/>
    </row>
    <row r="57" spans="2:17" s="47" customFormat="1" ht="11.25" customHeight="1" x14ac:dyDescent="0.2">
      <c r="B57" s="51" t="str" cm="1">
        <f t="array" ref="B57">_xlfn.IFS(L57="SI","PENDIENTE",L57="NO","CERRADO",ISBLANK(L57),"")</f>
        <v/>
      </c>
      <c r="C57" s="59" t="str">
        <f t="shared" ca="1" si="0"/>
        <v/>
      </c>
      <c r="D57" s="78"/>
      <c r="E57" s="79"/>
      <c r="F57" s="80"/>
      <c r="G57" s="81"/>
      <c r="H57" s="81"/>
      <c r="I57" s="81"/>
      <c r="J57" s="82"/>
      <c r="K57" s="81"/>
      <c r="L57" s="83"/>
      <c r="M57" s="83"/>
      <c r="N57" s="81"/>
      <c r="O57" s="82"/>
      <c r="P57" s="82"/>
      <c r="Q57" s="83"/>
    </row>
    <row r="58" spans="2:17" s="47" customFormat="1" ht="11.25" customHeight="1" x14ac:dyDescent="0.2">
      <c r="B58" s="51" t="str" cm="1">
        <f t="array" ref="B58">_xlfn.IFS(L58="SI","PENDIENTE",L58="NO","CERRADO",ISBLANK(L58),"")</f>
        <v/>
      </c>
      <c r="C58" s="59" t="str">
        <f t="shared" ca="1" si="0"/>
        <v/>
      </c>
      <c r="D58" s="78"/>
      <c r="E58" s="79"/>
      <c r="F58" s="80"/>
      <c r="G58" s="81"/>
      <c r="H58" s="81"/>
      <c r="I58" s="81"/>
      <c r="J58" s="82"/>
      <c r="K58" s="81"/>
      <c r="L58" s="83"/>
      <c r="M58" s="83"/>
      <c r="N58" s="81"/>
      <c r="O58" s="82"/>
      <c r="P58" s="82"/>
      <c r="Q58" s="83"/>
    </row>
    <row r="59" spans="2:17" s="47" customFormat="1" ht="11.25" customHeight="1" x14ac:dyDescent="0.2">
      <c r="B59" s="51" t="str" cm="1">
        <f t="array" ref="B59">_xlfn.IFS(L59="SI","PENDIENTE",L59="NO","CERRADO",ISBLANK(L59),"")</f>
        <v/>
      </c>
      <c r="C59" s="59" t="str">
        <f t="shared" ca="1" si="0"/>
        <v/>
      </c>
      <c r="D59" s="78"/>
      <c r="E59" s="79"/>
      <c r="F59" s="80"/>
      <c r="G59" s="81"/>
      <c r="H59" s="81"/>
      <c r="I59" s="81"/>
      <c r="J59" s="82"/>
      <c r="K59" s="81"/>
      <c r="L59" s="83"/>
      <c r="M59" s="83"/>
      <c r="N59" s="81"/>
      <c r="O59" s="82"/>
      <c r="P59" s="82"/>
      <c r="Q59" s="83"/>
    </row>
    <row r="60" spans="2:17" s="47" customFormat="1" ht="11.25" customHeight="1" x14ac:dyDescent="0.2">
      <c r="B60" s="51" t="str" cm="1">
        <f t="array" ref="B60">_xlfn.IFS(L60="SI","PENDIENTE",L60="NO","CERRADO",ISBLANK(L60),"")</f>
        <v/>
      </c>
      <c r="C60" s="59" t="str">
        <f t="shared" ca="1" si="0"/>
        <v/>
      </c>
      <c r="D60" s="78"/>
      <c r="E60" s="79"/>
      <c r="F60" s="80"/>
      <c r="G60" s="81"/>
      <c r="H60" s="81"/>
      <c r="I60" s="81"/>
      <c r="J60" s="82"/>
      <c r="K60" s="81"/>
      <c r="L60" s="83"/>
      <c r="M60" s="83"/>
      <c r="N60" s="81"/>
      <c r="O60" s="82"/>
      <c r="P60" s="82"/>
      <c r="Q60" s="83"/>
    </row>
    <row r="61" spans="2:17" s="47" customFormat="1" ht="11.25" customHeight="1" x14ac:dyDescent="0.2">
      <c r="B61" s="51" t="str" cm="1">
        <f t="array" ref="B61">_xlfn.IFS(L61="SI","PENDIENTE",L61="NO","CERRADO",ISBLANK(L61),"")</f>
        <v/>
      </c>
      <c r="C61" s="59" t="str">
        <f t="shared" ca="1" si="0"/>
        <v/>
      </c>
      <c r="D61" s="78"/>
      <c r="E61" s="79"/>
      <c r="F61" s="80"/>
      <c r="G61" s="81"/>
      <c r="H61" s="81"/>
      <c r="I61" s="81"/>
      <c r="J61" s="82"/>
      <c r="K61" s="81"/>
      <c r="L61" s="83"/>
      <c r="M61" s="83"/>
      <c r="N61" s="81"/>
      <c r="O61" s="82"/>
      <c r="P61" s="82"/>
      <c r="Q61" s="83"/>
    </row>
    <row r="62" spans="2:17" s="47" customFormat="1" ht="11.25" customHeight="1" x14ac:dyDescent="0.2">
      <c r="B62" s="51" t="str" cm="1">
        <f t="array" ref="B62">_xlfn.IFS(L62="SI","PENDIENTE",L62="NO","CERRADO",ISBLANK(L62),"")</f>
        <v/>
      </c>
      <c r="C62" s="59" t="str">
        <f t="shared" ca="1" si="0"/>
        <v/>
      </c>
      <c r="D62" s="78"/>
      <c r="E62" s="79"/>
      <c r="F62" s="80"/>
      <c r="G62" s="81"/>
      <c r="H62" s="81"/>
      <c r="I62" s="81"/>
      <c r="J62" s="82"/>
      <c r="K62" s="81"/>
      <c r="L62" s="83"/>
      <c r="M62" s="83"/>
      <c r="N62" s="81"/>
      <c r="O62" s="82"/>
      <c r="P62" s="82"/>
      <c r="Q62" s="83"/>
    </row>
    <row r="63" spans="2:17" s="47" customFormat="1" ht="11.25" customHeight="1" x14ac:dyDescent="0.2">
      <c r="B63" s="51" t="str" cm="1">
        <f t="array" ref="B63">_xlfn.IFS(L63="SI","PENDIENTE",L63="NO","CERRADO",ISBLANK(L63),"")</f>
        <v/>
      </c>
      <c r="C63" s="59" t="str">
        <f t="shared" ca="1" si="0"/>
        <v/>
      </c>
      <c r="D63" s="78"/>
      <c r="E63" s="79"/>
      <c r="F63" s="80"/>
      <c r="G63" s="81"/>
      <c r="H63" s="81"/>
      <c r="I63" s="81"/>
      <c r="J63" s="82"/>
      <c r="K63" s="81"/>
      <c r="L63" s="83"/>
      <c r="M63" s="83"/>
      <c r="N63" s="81"/>
      <c r="O63" s="82"/>
      <c r="P63" s="82"/>
      <c r="Q63" s="83"/>
    </row>
    <row r="64" spans="2:17" s="47" customFormat="1" ht="11.25" customHeight="1" x14ac:dyDescent="0.2">
      <c r="B64" s="51" t="str" cm="1">
        <f t="array" ref="B64">_xlfn.IFS(L64="SI","PENDIENTE",L64="NO","CERRADO",ISBLANK(L64),"")</f>
        <v/>
      </c>
      <c r="C64" s="59" t="str">
        <f t="shared" ca="1" si="0"/>
        <v/>
      </c>
      <c r="D64" s="78"/>
      <c r="E64" s="79"/>
      <c r="F64" s="80"/>
      <c r="G64" s="81"/>
      <c r="H64" s="81"/>
      <c r="I64" s="81"/>
      <c r="J64" s="82"/>
      <c r="K64" s="81"/>
      <c r="L64" s="83"/>
      <c r="M64" s="83"/>
      <c r="N64" s="81"/>
      <c r="O64" s="82"/>
      <c r="P64" s="82"/>
      <c r="Q64" s="83"/>
    </row>
    <row r="65" spans="2:17" s="47" customFormat="1" ht="11.25" customHeight="1" x14ac:dyDescent="0.2">
      <c r="B65" s="51" t="str" cm="1">
        <f t="array" ref="B65">_xlfn.IFS(L65="SI","PENDIENTE",L65="NO","CERRADO",ISBLANK(L65),"")</f>
        <v/>
      </c>
      <c r="C65" s="59" t="str">
        <f t="shared" ca="1" si="0"/>
        <v/>
      </c>
      <c r="D65" s="78"/>
      <c r="E65" s="79"/>
      <c r="F65" s="80"/>
      <c r="G65" s="81"/>
      <c r="H65" s="81"/>
      <c r="I65" s="81"/>
      <c r="J65" s="82"/>
      <c r="K65" s="81"/>
      <c r="L65" s="83"/>
      <c r="M65" s="83"/>
      <c r="N65" s="81"/>
      <c r="O65" s="82"/>
      <c r="P65" s="82"/>
      <c r="Q65" s="83"/>
    </row>
    <row r="66" spans="2:17" s="47" customFormat="1" ht="11.25" customHeight="1" x14ac:dyDescent="0.2">
      <c r="B66" s="51" t="str" cm="1">
        <f t="array" ref="B66">_xlfn.IFS(L66="SI","PENDIENTE",L66="NO","CERRADO",ISBLANK(L66),"")</f>
        <v/>
      </c>
      <c r="C66" s="59" t="str">
        <f t="shared" ca="1" si="0"/>
        <v/>
      </c>
      <c r="D66" s="78"/>
      <c r="E66" s="79"/>
      <c r="F66" s="80"/>
      <c r="G66" s="81"/>
      <c r="H66" s="81"/>
      <c r="I66" s="81"/>
      <c r="J66" s="82"/>
      <c r="K66" s="81"/>
      <c r="L66" s="83"/>
      <c r="M66" s="83"/>
      <c r="N66" s="81"/>
      <c r="O66" s="82"/>
      <c r="P66" s="82"/>
      <c r="Q66" s="83"/>
    </row>
    <row r="67" spans="2:17" s="47" customFormat="1" ht="11.25" customHeight="1" x14ac:dyDescent="0.2">
      <c r="B67" s="51" t="str" cm="1">
        <f t="array" ref="B67">_xlfn.IFS(L67="SI","PENDIENTE",L67="NO","CERRADO",ISBLANK(L67),"")</f>
        <v/>
      </c>
      <c r="C67" s="59" t="str">
        <f t="shared" ca="1" si="0"/>
        <v/>
      </c>
      <c r="D67" s="78"/>
      <c r="E67" s="79"/>
      <c r="F67" s="80"/>
      <c r="G67" s="81"/>
      <c r="H67" s="81"/>
      <c r="I67" s="81"/>
      <c r="J67" s="82"/>
      <c r="K67" s="81"/>
      <c r="L67" s="83"/>
      <c r="M67" s="83"/>
      <c r="N67" s="81"/>
      <c r="O67" s="82"/>
      <c r="P67" s="82"/>
      <c r="Q67" s="83"/>
    </row>
    <row r="68" spans="2:17" s="47" customFormat="1" ht="11.25" customHeight="1" x14ac:dyDescent="0.2">
      <c r="B68" s="51" t="str" cm="1">
        <f t="array" ref="B68">_xlfn.IFS(L68="SI","PENDIENTE",L68="NO","CERRADO",ISBLANK(L68),"")</f>
        <v/>
      </c>
      <c r="C68" s="59" t="str">
        <f t="shared" ca="1" si="0"/>
        <v/>
      </c>
      <c r="D68" s="78"/>
      <c r="E68" s="79"/>
      <c r="F68" s="80"/>
      <c r="G68" s="81"/>
      <c r="H68" s="81"/>
      <c r="I68" s="81"/>
      <c r="J68" s="82"/>
      <c r="K68" s="81"/>
      <c r="L68" s="83"/>
      <c r="M68" s="83"/>
      <c r="N68" s="81"/>
      <c r="O68" s="82"/>
      <c r="P68" s="82"/>
      <c r="Q68" s="83"/>
    </row>
    <row r="69" spans="2:17" s="47" customFormat="1" ht="11.25" customHeight="1" x14ac:dyDescent="0.2">
      <c r="B69" s="51" t="str" cm="1">
        <f t="array" ref="B69">_xlfn.IFS(L69="SI","PENDIENTE",L69="NO","CERRADO",ISBLANK(L69),"")</f>
        <v/>
      </c>
      <c r="C69" s="59" t="str">
        <f t="shared" ca="1" si="0"/>
        <v/>
      </c>
      <c r="D69" s="78"/>
      <c r="E69" s="79"/>
      <c r="F69" s="80"/>
      <c r="G69" s="81"/>
      <c r="H69" s="81"/>
      <c r="I69" s="81"/>
      <c r="J69" s="82"/>
      <c r="K69" s="81"/>
      <c r="L69" s="83"/>
      <c r="M69" s="83"/>
      <c r="N69" s="81"/>
      <c r="O69" s="82"/>
      <c r="P69" s="82"/>
      <c r="Q69" s="83"/>
    </row>
    <row r="70" spans="2:17" s="47" customFormat="1" ht="11.25" customHeight="1" x14ac:dyDescent="0.2">
      <c r="B70" s="51" t="str" cm="1">
        <f t="array" ref="B70">_xlfn.IFS(L70="SI","PENDIENTE",L70="NO","CERRADO",ISBLANK(L70),"")</f>
        <v/>
      </c>
      <c r="C70" s="59" t="str">
        <f t="shared" ca="1" si="0"/>
        <v/>
      </c>
      <c r="D70" s="78"/>
      <c r="E70" s="79"/>
      <c r="F70" s="80"/>
      <c r="G70" s="81"/>
      <c r="H70" s="81"/>
      <c r="I70" s="81"/>
      <c r="J70" s="82"/>
      <c r="K70" s="81"/>
      <c r="L70" s="83"/>
      <c r="M70" s="83"/>
      <c r="N70" s="81"/>
      <c r="O70" s="82"/>
      <c r="P70" s="82"/>
      <c r="Q70" s="83"/>
    </row>
    <row r="71" spans="2:17" s="47" customFormat="1" ht="11.25" customHeight="1" x14ac:dyDescent="0.2">
      <c r="B71" s="51" t="str" cm="1">
        <f t="array" ref="B71">_xlfn.IFS(L71="SI","PENDIENTE",L71="NO","CERRADO",ISBLANK(L71),"")</f>
        <v/>
      </c>
      <c r="C71" s="59" t="str">
        <f t="shared" ca="1" si="0"/>
        <v/>
      </c>
      <c r="D71" s="78"/>
      <c r="E71" s="79"/>
      <c r="F71" s="80"/>
      <c r="G71" s="81"/>
      <c r="H71" s="81"/>
      <c r="I71" s="81"/>
      <c r="J71" s="82"/>
      <c r="K71" s="81"/>
      <c r="L71" s="83"/>
      <c r="M71" s="83"/>
      <c r="N71" s="81"/>
      <c r="O71" s="82"/>
      <c r="P71" s="82"/>
      <c r="Q71" s="83"/>
    </row>
    <row r="72" spans="2:17" s="47" customFormat="1" ht="11.25" customHeight="1" x14ac:dyDescent="0.2">
      <c r="B72" s="51" t="str" cm="1">
        <f t="array" ref="B72">_xlfn.IFS(L72="SI","PENDIENTE",L72="NO","CERRADO",ISBLANK(L72),"")</f>
        <v/>
      </c>
      <c r="C72" s="59" t="str">
        <f t="shared" ref="C72:C135" ca="1" si="1">IF(B72="PENDIENTE",DAY(TODAY()-J72),"")</f>
        <v/>
      </c>
      <c r="D72" s="78"/>
      <c r="E72" s="84"/>
      <c r="F72" s="80"/>
      <c r="G72" s="81"/>
      <c r="H72" s="81"/>
      <c r="I72" s="81"/>
      <c r="J72" s="82"/>
      <c r="K72" s="81"/>
      <c r="L72" s="83"/>
      <c r="M72" s="83"/>
      <c r="N72" s="81"/>
      <c r="O72" s="82"/>
      <c r="P72" s="82"/>
      <c r="Q72" s="83"/>
    </row>
    <row r="73" spans="2:17" s="47" customFormat="1" ht="11.25" customHeight="1" x14ac:dyDescent="0.2">
      <c r="B73" s="51" t="str" cm="1">
        <f t="array" ref="B73">_xlfn.IFS(L73="SI","PENDIENTE",L73="NO","CERRADO",ISBLANK(L73),"")</f>
        <v/>
      </c>
      <c r="C73" s="59" t="str">
        <f t="shared" ca="1" si="1"/>
        <v/>
      </c>
      <c r="D73" s="78"/>
      <c r="E73" s="84"/>
      <c r="F73" s="80"/>
      <c r="G73" s="81"/>
      <c r="H73" s="81"/>
      <c r="I73" s="81"/>
      <c r="J73" s="82"/>
      <c r="K73" s="81"/>
      <c r="L73" s="83"/>
      <c r="M73" s="83"/>
      <c r="N73" s="81"/>
      <c r="O73" s="82"/>
      <c r="P73" s="82"/>
      <c r="Q73" s="83"/>
    </row>
    <row r="74" spans="2:17" s="47" customFormat="1" ht="11.25" customHeight="1" x14ac:dyDescent="0.2">
      <c r="B74" s="51" t="str" cm="1">
        <f t="array" ref="B74">_xlfn.IFS(L74="SI","PENDIENTE",L74="NO","CERRADO",ISBLANK(L74),"")</f>
        <v/>
      </c>
      <c r="C74" s="59" t="str">
        <f t="shared" ca="1" si="1"/>
        <v/>
      </c>
      <c r="D74" s="78"/>
      <c r="E74" s="84"/>
      <c r="F74" s="80"/>
      <c r="G74" s="81"/>
      <c r="H74" s="81"/>
      <c r="I74" s="81"/>
      <c r="J74" s="82"/>
      <c r="K74" s="81"/>
      <c r="L74" s="83"/>
      <c r="M74" s="83"/>
      <c r="N74" s="81"/>
      <c r="O74" s="82"/>
      <c r="P74" s="82"/>
      <c r="Q74" s="83"/>
    </row>
    <row r="75" spans="2:17" s="47" customFormat="1" ht="11.25" customHeight="1" x14ac:dyDescent="0.2">
      <c r="B75" s="51" t="str" cm="1">
        <f t="array" ref="B75">_xlfn.IFS(L75="SI","PENDIENTE",L75="NO","CERRADO",ISBLANK(L75),"")</f>
        <v/>
      </c>
      <c r="C75" s="59" t="str">
        <f t="shared" ca="1" si="1"/>
        <v/>
      </c>
      <c r="D75" s="78"/>
      <c r="E75" s="84"/>
      <c r="F75" s="80"/>
      <c r="G75" s="81"/>
      <c r="H75" s="81"/>
      <c r="I75" s="81"/>
      <c r="J75" s="82"/>
      <c r="K75" s="81"/>
      <c r="L75" s="83"/>
      <c r="M75" s="83"/>
      <c r="N75" s="81"/>
      <c r="O75" s="82"/>
      <c r="P75" s="82"/>
      <c r="Q75" s="83"/>
    </row>
    <row r="76" spans="2:17" s="47" customFormat="1" ht="11.25" customHeight="1" x14ac:dyDescent="0.2">
      <c r="B76" s="51" t="str" cm="1">
        <f t="array" ref="B76">_xlfn.IFS(L76="SI","PENDIENTE",L76="NO","CERRADO",ISBLANK(L76),"")</f>
        <v/>
      </c>
      <c r="C76" s="59" t="str">
        <f t="shared" ca="1" si="1"/>
        <v/>
      </c>
      <c r="D76" s="78"/>
      <c r="E76" s="84"/>
      <c r="F76" s="80"/>
      <c r="G76" s="81"/>
      <c r="H76" s="81"/>
      <c r="I76" s="81"/>
      <c r="J76" s="82"/>
      <c r="K76" s="81"/>
      <c r="L76" s="83"/>
      <c r="M76" s="83"/>
      <c r="N76" s="81"/>
      <c r="O76" s="82"/>
      <c r="P76" s="82"/>
      <c r="Q76" s="83"/>
    </row>
    <row r="77" spans="2:17" s="47" customFormat="1" ht="11.25" customHeight="1" x14ac:dyDescent="0.2">
      <c r="B77" s="51" t="str" cm="1">
        <f t="array" ref="B77">_xlfn.IFS(L77="SI","PENDIENTE",L77="NO","CERRADO",ISBLANK(L77),"")</f>
        <v/>
      </c>
      <c r="C77" s="59" t="str">
        <f t="shared" ca="1" si="1"/>
        <v/>
      </c>
      <c r="D77" s="78"/>
      <c r="E77" s="84"/>
      <c r="F77" s="80"/>
      <c r="G77" s="81"/>
      <c r="H77" s="81"/>
      <c r="I77" s="81"/>
      <c r="J77" s="82"/>
      <c r="K77" s="81"/>
      <c r="L77" s="83"/>
      <c r="M77" s="83"/>
      <c r="N77" s="81"/>
      <c r="O77" s="82"/>
      <c r="P77" s="82"/>
      <c r="Q77" s="83"/>
    </row>
    <row r="78" spans="2:17" s="47" customFormat="1" ht="11.25" customHeight="1" x14ac:dyDescent="0.2">
      <c r="B78" s="51" t="str" cm="1">
        <f t="array" ref="B78">_xlfn.IFS(L78="SI","PENDIENTE",L78="NO","CERRADO",ISBLANK(L78),"")</f>
        <v/>
      </c>
      <c r="C78" s="59" t="str">
        <f t="shared" ca="1" si="1"/>
        <v/>
      </c>
      <c r="D78" s="78"/>
      <c r="E78" s="84"/>
      <c r="F78" s="80"/>
      <c r="G78" s="81"/>
      <c r="H78" s="81"/>
      <c r="I78" s="81"/>
      <c r="J78" s="82"/>
      <c r="K78" s="81"/>
      <c r="L78" s="83"/>
      <c r="M78" s="83"/>
      <c r="N78" s="81"/>
      <c r="O78" s="82"/>
      <c r="P78" s="82"/>
      <c r="Q78" s="83"/>
    </row>
    <row r="79" spans="2:17" s="47" customFormat="1" ht="11.25" customHeight="1" x14ac:dyDescent="0.2">
      <c r="B79" s="51" t="str" cm="1">
        <f t="array" ref="B79">_xlfn.IFS(L79="SI","PENDIENTE",L79="NO","CERRADO",ISBLANK(L79),"")</f>
        <v/>
      </c>
      <c r="C79" s="59" t="str">
        <f t="shared" ca="1" si="1"/>
        <v/>
      </c>
      <c r="D79" s="78"/>
      <c r="E79" s="84"/>
      <c r="F79" s="80"/>
      <c r="G79" s="81"/>
      <c r="H79" s="81"/>
      <c r="I79" s="81"/>
      <c r="J79" s="82"/>
      <c r="K79" s="81"/>
      <c r="L79" s="83"/>
      <c r="M79" s="83"/>
      <c r="N79" s="81"/>
      <c r="O79" s="82"/>
      <c r="P79" s="82"/>
      <c r="Q79" s="83"/>
    </row>
    <row r="80" spans="2:17" s="47" customFormat="1" ht="11.25" customHeight="1" x14ac:dyDescent="0.2">
      <c r="B80" s="51" t="str" cm="1">
        <f t="array" ref="B80">_xlfn.IFS(L80="SI","PENDIENTE",L80="NO","CERRADO",ISBLANK(L80),"")</f>
        <v/>
      </c>
      <c r="C80" s="59" t="str">
        <f t="shared" ca="1" si="1"/>
        <v/>
      </c>
      <c r="D80" s="78"/>
      <c r="E80" s="84"/>
      <c r="F80" s="80"/>
      <c r="G80" s="81"/>
      <c r="H80" s="81"/>
      <c r="I80" s="81"/>
      <c r="J80" s="82"/>
      <c r="K80" s="81"/>
      <c r="L80" s="83"/>
      <c r="M80" s="83"/>
      <c r="N80" s="81"/>
      <c r="O80" s="82"/>
      <c r="P80" s="82"/>
      <c r="Q80" s="83"/>
    </row>
    <row r="81" spans="2:17" s="47" customFormat="1" ht="11.25" customHeight="1" x14ac:dyDescent="0.2">
      <c r="B81" s="51" t="str" cm="1">
        <f t="array" ref="B81">_xlfn.IFS(L81="SI","PENDIENTE",L81="NO","CERRADO",ISBLANK(L81),"")</f>
        <v/>
      </c>
      <c r="C81" s="59" t="str">
        <f t="shared" ca="1" si="1"/>
        <v/>
      </c>
      <c r="D81" s="78"/>
      <c r="E81" s="84"/>
      <c r="F81" s="80"/>
      <c r="G81" s="81"/>
      <c r="H81" s="81"/>
      <c r="I81" s="81"/>
      <c r="J81" s="82"/>
      <c r="K81" s="81"/>
      <c r="L81" s="83"/>
      <c r="M81" s="83"/>
      <c r="N81" s="81"/>
      <c r="O81" s="82"/>
      <c r="P81" s="82"/>
      <c r="Q81" s="83"/>
    </row>
    <row r="82" spans="2:17" s="47" customFormat="1" ht="11.25" customHeight="1" x14ac:dyDescent="0.2">
      <c r="B82" s="51" t="str" cm="1">
        <f t="array" ref="B82">_xlfn.IFS(L82="SI","PENDIENTE",L82="NO","CERRADO",ISBLANK(L82),"")</f>
        <v/>
      </c>
      <c r="C82" s="59" t="str">
        <f t="shared" ca="1" si="1"/>
        <v/>
      </c>
      <c r="D82" s="78"/>
      <c r="E82" s="84"/>
      <c r="F82" s="80"/>
      <c r="G82" s="81"/>
      <c r="H82" s="81"/>
      <c r="I82" s="81"/>
      <c r="J82" s="82"/>
      <c r="K82" s="81"/>
      <c r="L82" s="83"/>
      <c r="M82" s="83"/>
      <c r="N82" s="81"/>
      <c r="O82" s="82"/>
      <c r="P82" s="82"/>
      <c r="Q82" s="83"/>
    </row>
    <row r="83" spans="2:17" s="47" customFormat="1" ht="11.25" customHeight="1" x14ac:dyDescent="0.2">
      <c r="B83" s="51" t="str" cm="1">
        <f t="array" ref="B83">_xlfn.IFS(L83="SI","PENDIENTE",L83="NO","CERRADO",ISBLANK(L83),"")</f>
        <v/>
      </c>
      <c r="C83" s="59" t="str">
        <f t="shared" ca="1" si="1"/>
        <v/>
      </c>
      <c r="D83" s="78"/>
      <c r="E83" s="84"/>
      <c r="F83" s="80"/>
      <c r="G83" s="81"/>
      <c r="H83" s="81"/>
      <c r="I83" s="81"/>
      <c r="J83" s="82"/>
      <c r="K83" s="81"/>
      <c r="L83" s="83"/>
      <c r="M83" s="83"/>
      <c r="N83" s="81"/>
      <c r="O83" s="82"/>
      <c r="P83" s="82"/>
      <c r="Q83" s="83"/>
    </row>
    <row r="84" spans="2:17" s="47" customFormat="1" ht="11.25" customHeight="1" x14ac:dyDescent="0.2">
      <c r="B84" s="51" t="str" cm="1">
        <f t="array" ref="B84">_xlfn.IFS(L84="SI","PENDIENTE",L84="NO","CERRADO",ISBLANK(L84),"")</f>
        <v/>
      </c>
      <c r="C84" s="59" t="str">
        <f t="shared" ca="1" si="1"/>
        <v/>
      </c>
      <c r="D84" s="78"/>
      <c r="E84" s="84"/>
      <c r="F84" s="80"/>
      <c r="G84" s="81"/>
      <c r="H84" s="81"/>
      <c r="I84" s="81"/>
      <c r="J84" s="82"/>
      <c r="K84" s="81"/>
      <c r="L84" s="83"/>
      <c r="M84" s="83"/>
      <c r="N84" s="81"/>
      <c r="O84" s="82"/>
      <c r="P84" s="82"/>
      <c r="Q84" s="83"/>
    </row>
    <row r="85" spans="2:17" s="47" customFormat="1" ht="11.25" customHeight="1" x14ac:dyDescent="0.2">
      <c r="B85" s="51" t="str" cm="1">
        <f t="array" ref="B85">_xlfn.IFS(L85="SI","PENDIENTE",L85="NO","CERRADO",ISBLANK(L85),"")</f>
        <v/>
      </c>
      <c r="C85" s="59" t="str">
        <f t="shared" ca="1" si="1"/>
        <v/>
      </c>
      <c r="D85" s="78"/>
      <c r="E85" s="84"/>
      <c r="F85" s="80"/>
      <c r="G85" s="81"/>
      <c r="H85" s="81"/>
      <c r="I85" s="81"/>
      <c r="J85" s="82"/>
      <c r="K85" s="81"/>
      <c r="L85" s="83"/>
      <c r="M85" s="83"/>
      <c r="N85" s="81"/>
      <c r="O85" s="82"/>
      <c r="P85" s="82"/>
      <c r="Q85" s="83"/>
    </row>
    <row r="86" spans="2:17" s="47" customFormat="1" ht="11.25" customHeight="1" x14ac:dyDescent="0.2">
      <c r="B86" s="51" t="str" cm="1">
        <f t="array" ref="B86">_xlfn.IFS(L86="SI","PENDIENTE",L86="NO","CERRADO",ISBLANK(L86),"")</f>
        <v/>
      </c>
      <c r="C86" s="59" t="str">
        <f t="shared" ca="1" si="1"/>
        <v/>
      </c>
      <c r="D86" s="78"/>
      <c r="E86" s="84"/>
      <c r="F86" s="80"/>
      <c r="G86" s="81"/>
      <c r="H86" s="81"/>
      <c r="I86" s="81"/>
      <c r="J86" s="82"/>
      <c r="K86" s="81"/>
      <c r="L86" s="83"/>
      <c r="M86" s="83"/>
      <c r="N86" s="81"/>
      <c r="O86" s="82"/>
      <c r="P86" s="82"/>
      <c r="Q86" s="83"/>
    </row>
    <row r="87" spans="2:17" s="47" customFormat="1" ht="11.25" customHeight="1" x14ac:dyDescent="0.2">
      <c r="B87" s="51" t="str" cm="1">
        <f t="array" ref="B87">_xlfn.IFS(L87="SI","PENDIENTE",L87="NO","CERRADO",ISBLANK(L87),"")</f>
        <v/>
      </c>
      <c r="C87" s="59" t="str">
        <f t="shared" ca="1" si="1"/>
        <v/>
      </c>
      <c r="D87" s="78"/>
      <c r="E87" s="84"/>
      <c r="F87" s="80"/>
      <c r="G87" s="81"/>
      <c r="H87" s="81"/>
      <c r="I87" s="81"/>
      <c r="J87" s="82"/>
      <c r="K87" s="81"/>
      <c r="L87" s="83"/>
      <c r="M87" s="83"/>
      <c r="N87" s="81"/>
      <c r="O87" s="82"/>
      <c r="P87" s="82"/>
      <c r="Q87" s="83"/>
    </row>
    <row r="88" spans="2:17" s="47" customFormat="1" ht="11.25" customHeight="1" x14ac:dyDescent="0.2">
      <c r="B88" s="51" t="str" cm="1">
        <f t="array" ref="B88">_xlfn.IFS(L88="SI","PENDIENTE",L88="NO","CERRADO",ISBLANK(L88),"")</f>
        <v/>
      </c>
      <c r="C88" s="59" t="str">
        <f t="shared" ca="1" si="1"/>
        <v/>
      </c>
      <c r="D88" s="78"/>
      <c r="E88" s="84"/>
      <c r="F88" s="80"/>
      <c r="G88" s="81"/>
      <c r="H88" s="81"/>
      <c r="I88" s="81"/>
      <c r="J88" s="82"/>
      <c r="K88" s="81"/>
      <c r="L88" s="83"/>
      <c r="M88" s="83"/>
      <c r="N88" s="81"/>
      <c r="O88" s="82"/>
      <c r="P88" s="82"/>
      <c r="Q88" s="83"/>
    </row>
    <row r="89" spans="2:17" s="47" customFormat="1" ht="11.25" customHeight="1" x14ac:dyDescent="0.2">
      <c r="B89" s="51" t="str" cm="1">
        <f t="array" ref="B89">_xlfn.IFS(L89="SI","PENDIENTE",L89="NO","CERRADO",ISBLANK(L89),"")</f>
        <v/>
      </c>
      <c r="C89" s="59" t="str">
        <f t="shared" ca="1" si="1"/>
        <v/>
      </c>
      <c r="D89" s="78"/>
      <c r="E89" s="84"/>
      <c r="F89" s="80"/>
      <c r="G89" s="81"/>
      <c r="H89" s="81"/>
      <c r="I89" s="81"/>
      <c r="J89" s="82"/>
      <c r="K89" s="81"/>
      <c r="L89" s="83"/>
      <c r="M89" s="83"/>
      <c r="N89" s="81"/>
      <c r="O89" s="82"/>
      <c r="P89" s="82"/>
      <c r="Q89" s="83"/>
    </row>
    <row r="90" spans="2:17" s="47" customFormat="1" ht="11.25" customHeight="1" x14ac:dyDescent="0.2">
      <c r="B90" s="51" t="str" cm="1">
        <f t="array" ref="B90">_xlfn.IFS(L90="SI","PENDIENTE",L90="NO","CERRADO",ISBLANK(L90),"")</f>
        <v/>
      </c>
      <c r="C90" s="59" t="str">
        <f t="shared" ca="1" si="1"/>
        <v/>
      </c>
      <c r="D90" s="78"/>
      <c r="E90" s="84"/>
      <c r="F90" s="80"/>
      <c r="G90" s="81"/>
      <c r="H90" s="81"/>
      <c r="I90" s="81"/>
      <c r="J90" s="82"/>
      <c r="K90" s="81"/>
      <c r="L90" s="83"/>
      <c r="M90" s="83"/>
      <c r="N90" s="81"/>
      <c r="O90" s="82"/>
      <c r="P90" s="82"/>
      <c r="Q90" s="83"/>
    </row>
    <row r="91" spans="2:17" s="47" customFormat="1" ht="11.25" customHeight="1" x14ac:dyDescent="0.2">
      <c r="B91" s="51" t="str" cm="1">
        <f t="array" ref="B91">_xlfn.IFS(L91="SI","PENDIENTE",L91="NO","CERRADO",ISBLANK(L91),"")</f>
        <v/>
      </c>
      <c r="C91" s="59" t="str">
        <f t="shared" ca="1" si="1"/>
        <v/>
      </c>
      <c r="D91" s="78"/>
      <c r="E91" s="84"/>
      <c r="F91" s="80"/>
      <c r="G91" s="81"/>
      <c r="H91" s="81"/>
      <c r="I91" s="81"/>
      <c r="J91" s="82"/>
      <c r="K91" s="81"/>
      <c r="L91" s="83"/>
      <c r="M91" s="83"/>
      <c r="N91" s="81"/>
      <c r="O91" s="82"/>
      <c r="P91" s="82"/>
      <c r="Q91" s="83"/>
    </row>
    <row r="92" spans="2:17" s="47" customFormat="1" ht="11.25" customHeight="1" x14ac:dyDescent="0.2">
      <c r="B92" s="51" t="str" cm="1">
        <f t="array" ref="B92">_xlfn.IFS(L92="SI","PENDIENTE",L92="NO","CERRADO",ISBLANK(L92),"")</f>
        <v/>
      </c>
      <c r="C92" s="59" t="str">
        <f t="shared" ca="1" si="1"/>
        <v/>
      </c>
      <c r="D92" s="78"/>
      <c r="E92" s="84"/>
      <c r="F92" s="80"/>
      <c r="G92" s="81"/>
      <c r="H92" s="81"/>
      <c r="I92" s="81"/>
      <c r="J92" s="82"/>
      <c r="K92" s="81"/>
      <c r="L92" s="83"/>
      <c r="M92" s="83"/>
      <c r="N92" s="81"/>
      <c r="O92" s="82"/>
      <c r="P92" s="82"/>
      <c r="Q92" s="83"/>
    </row>
    <row r="93" spans="2:17" s="47" customFormat="1" ht="11.25" customHeight="1" x14ac:dyDescent="0.2">
      <c r="B93" s="51" t="str" cm="1">
        <f t="array" ref="B93">_xlfn.IFS(L93="SI","PENDIENTE",L93="NO","CERRADO",ISBLANK(L93),"")</f>
        <v/>
      </c>
      <c r="C93" s="59" t="str">
        <f t="shared" ca="1" si="1"/>
        <v/>
      </c>
      <c r="D93" s="78"/>
      <c r="E93" s="84"/>
      <c r="F93" s="80"/>
      <c r="G93" s="81"/>
      <c r="H93" s="81"/>
      <c r="I93" s="81"/>
      <c r="J93" s="82"/>
      <c r="K93" s="81"/>
      <c r="L93" s="83"/>
      <c r="M93" s="83"/>
      <c r="N93" s="81"/>
      <c r="O93" s="82"/>
      <c r="P93" s="82"/>
      <c r="Q93" s="83"/>
    </row>
    <row r="94" spans="2:17" s="47" customFormat="1" ht="11.25" customHeight="1" x14ac:dyDescent="0.2">
      <c r="B94" s="51" t="str" cm="1">
        <f t="array" ref="B94">_xlfn.IFS(L94="SI","PENDIENTE",L94="NO","CERRADO",ISBLANK(L94),"")</f>
        <v/>
      </c>
      <c r="C94" s="59" t="str">
        <f t="shared" ca="1" si="1"/>
        <v/>
      </c>
      <c r="D94" s="78"/>
      <c r="E94" s="85"/>
      <c r="F94" s="80"/>
      <c r="G94" s="81"/>
      <c r="H94" s="81"/>
      <c r="I94" s="81"/>
      <c r="J94" s="82"/>
      <c r="K94" s="81"/>
      <c r="L94" s="83"/>
      <c r="M94" s="83"/>
      <c r="N94" s="81"/>
      <c r="O94" s="82"/>
      <c r="P94" s="82"/>
      <c r="Q94" s="83"/>
    </row>
    <row r="95" spans="2:17" s="47" customFormat="1" ht="11.25" customHeight="1" x14ac:dyDescent="0.2">
      <c r="B95" s="51" t="str" cm="1">
        <f t="array" ref="B95">_xlfn.IFS(L95="SI","PENDIENTE",L95="NO","CERRADO",ISBLANK(L95),"")</f>
        <v/>
      </c>
      <c r="C95" s="59" t="str">
        <f t="shared" ca="1" si="1"/>
        <v/>
      </c>
      <c r="D95" s="78"/>
      <c r="E95" s="84"/>
      <c r="F95" s="80"/>
      <c r="G95" s="81"/>
      <c r="H95" s="81"/>
      <c r="I95" s="81"/>
      <c r="J95" s="82"/>
      <c r="K95" s="81"/>
      <c r="L95" s="83"/>
      <c r="M95" s="83"/>
      <c r="N95" s="81"/>
      <c r="O95" s="82"/>
      <c r="P95" s="82"/>
      <c r="Q95" s="83"/>
    </row>
    <row r="96" spans="2:17" s="47" customFormat="1" ht="11.25" customHeight="1" x14ac:dyDescent="0.2">
      <c r="B96" s="51" t="str" cm="1">
        <f t="array" ref="B96">_xlfn.IFS(L96="SI","PENDIENTE",L96="NO","CERRADO",ISBLANK(L96),"")</f>
        <v/>
      </c>
      <c r="C96" s="59" t="str">
        <f t="shared" ca="1" si="1"/>
        <v/>
      </c>
      <c r="D96" s="78"/>
      <c r="E96" s="84"/>
      <c r="F96" s="80"/>
      <c r="G96" s="81"/>
      <c r="H96" s="81"/>
      <c r="I96" s="81"/>
      <c r="J96" s="82"/>
      <c r="K96" s="81"/>
      <c r="L96" s="83"/>
      <c r="M96" s="83"/>
      <c r="N96" s="81"/>
      <c r="O96" s="82"/>
      <c r="P96" s="82"/>
      <c r="Q96" s="83"/>
    </row>
    <row r="97" spans="2:17" s="47" customFormat="1" ht="11.25" customHeight="1" x14ac:dyDescent="0.2">
      <c r="B97" s="51" t="str" cm="1">
        <f t="array" ref="B97">_xlfn.IFS(L97="SI","PENDIENTE",L97="NO","CERRADO",ISBLANK(L97),"")</f>
        <v/>
      </c>
      <c r="C97" s="59" t="str">
        <f t="shared" ca="1" si="1"/>
        <v/>
      </c>
      <c r="D97" s="78"/>
      <c r="E97" s="79"/>
      <c r="F97" s="80"/>
      <c r="G97" s="81"/>
      <c r="H97" s="81"/>
      <c r="I97" s="81"/>
      <c r="J97" s="82"/>
      <c r="K97" s="81"/>
      <c r="L97" s="83"/>
      <c r="M97" s="83"/>
      <c r="N97" s="81"/>
      <c r="O97" s="82"/>
      <c r="P97" s="82"/>
      <c r="Q97" s="83"/>
    </row>
    <row r="98" spans="2:17" s="47" customFormat="1" ht="11.25" customHeight="1" x14ac:dyDescent="0.2">
      <c r="B98" s="51" t="str" cm="1">
        <f t="array" ref="B98">_xlfn.IFS(L98="SI","PENDIENTE",L98="NO","CERRADO",ISBLANK(L98),"")</f>
        <v/>
      </c>
      <c r="C98" s="59" t="str">
        <f t="shared" ca="1" si="1"/>
        <v/>
      </c>
      <c r="D98" s="78"/>
      <c r="E98" s="79"/>
      <c r="F98" s="80"/>
      <c r="G98" s="81"/>
      <c r="H98" s="81"/>
      <c r="I98" s="81"/>
      <c r="J98" s="82"/>
      <c r="K98" s="81"/>
      <c r="L98" s="83"/>
      <c r="M98" s="83"/>
      <c r="N98" s="81"/>
      <c r="O98" s="82"/>
      <c r="P98" s="82"/>
      <c r="Q98" s="83"/>
    </row>
    <row r="99" spans="2:17" s="47" customFormat="1" ht="11.25" customHeight="1" x14ac:dyDescent="0.2">
      <c r="B99" s="51" t="str" cm="1">
        <f t="array" ref="B99">_xlfn.IFS(L99="SI","PENDIENTE",L99="NO","CERRADO",ISBLANK(L99),"")</f>
        <v/>
      </c>
      <c r="C99" s="59" t="str">
        <f t="shared" ca="1" si="1"/>
        <v/>
      </c>
      <c r="D99" s="78"/>
      <c r="E99" s="79"/>
      <c r="F99" s="80"/>
      <c r="G99" s="81"/>
      <c r="H99" s="81"/>
      <c r="I99" s="81"/>
      <c r="J99" s="82"/>
      <c r="K99" s="81"/>
      <c r="L99" s="83"/>
      <c r="M99" s="83"/>
      <c r="N99" s="81"/>
      <c r="O99" s="82"/>
      <c r="P99" s="82"/>
      <c r="Q99" s="83"/>
    </row>
    <row r="100" spans="2:17" s="47" customFormat="1" ht="11.25" customHeight="1" x14ac:dyDescent="0.2">
      <c r="B100" s="51" t="str" cm="1">
        <f t="array" ref="B100">_xlfn.IFS(L100="SI","PENDIENTE",L100="NO","CERRADO",ISBLANK(L100),"")</f>
        <v/>
      </c>
      <c r="C100" s="59" t="str">
        <f t="shared" ca="1" si="1"/>
        <v/>
      </c>
      <c r="D100" s="78"/>
      <c r="E100" s="79"/>
      <c r="F100" s="80"/>
      <c r="G100" s="81"/>
      <c r="H100" s="81"/>
      <c r="I100" s="81"/>
      <c r="J100" s="82"/>
      <c r="K100" s="81"/>
      <c r="L100" s="83"/>
      <c r="M100" s="83"/>
      <c r="N100" s="81"/>
      <c r="O100" s="82"/>
      <c r="P100" s="82"/>
      <c r="Q100" s="83"/>
    </row>
    <row r="101" spans="2:17" s="47" customFormat="1" ht="11.25" customHeight="1" x14ac:dyDescent="0.2">
      <c r="B101" s="51" t="str" cm="1">
        <f t="array" ref="B101">_xlfn.IFS(L101="SI","PENDIENTE",L101="NO","CERRADO",ISBLANK(L101),"")</f>
        <v/>
      </c>
      <c r="C101" s="59" t="str">
        <f t="shared" ca="1" si="1"/>
        <v/>
      </c>
      <c r="D101" s="78"/>
      <c r="E101" s="79"/>
      <c r="F101" s="80"/>
      <c r="G101" s="81"/>
      <c r="H101" s="81"/>
      <c r="I101" s="81"/>
      <c r="J101" s="82"/>
      <c r="K101" s="81"/>
      <c r="L101" s="83"/>
      <c r="M101" s="83"/>
      <c r="N101" s="81"/>
      <c r="O101" s="82"/>
      <c r="P101" s="82"/>
      <c r="Q101" s="83"/>
    </row>
    <row r="102" spans="2:17" s="47" customFormat="1" ht="11.25" customHeight="1" x14ac:dyDescent="0.2">
      <c r="B102" s="51" t="str" cm="1">
        <f t="array" ref="B102">_xlfn.IFS(L102="SI","PENDIENTE",L102="NO","CERRADO",ISBLANK(L102),"")</f>
        <v/>
      </c>
      <c r="C102" s="59" t="str">
        <f t="shared" ca="1" si="1"/>
        <v/>
      </c>
      <c r="D102" s="78"/>
      <c r="E102" s="79"/>
      <c r="F102" s="80"/>
      <c r="G102" s="81"/>
      <c r="H102" s="81"/>
      <c r="I102" s="81"/>
      <c r="J102" s="82"/>
      <c r="K102" s="81"/>
      <c r="L102" s="83"/>
      <c r="M102" s="83"/>
      <c r="N102" s="81"/>
      <c r="O102" s="82"/>
      <c r="P102" s="82"/>
      <c r="Q102" s="83"/>
    </row>
    <row r="103" spans="2:17" s="47" customFormat="1" ht="11.25" customHeight="1" x14ac:dyDescent="0.2">
      <c r="B103" s="51" t="str" cm="1">
        <f t="array" ref="B103">_xlfn.IFS(L103="SI","PENDIENTE",L103="NO","CERRADO",ISBLANK(L103),"")</f>
        <v/>
      </c>
      <c r="C103" s="59" t="str">
        <f t="shared" ca="1" si="1"/>
        <v/>
      </c>
      <c r="D103" s="78"/>
      <c r="E103" s="79"/>
      <c r="F103" s="80"/>
      <c r="G103" s="81"/>
      <c r="H103" s="81"/>
      <c r="I103" s="81"/>
      <c r="J103" s="82"/>
      <c r="K103" s="81"/>
      <c r="L103" s="83"/>
      <c r="M103" s="83"/>
      <c r="N103" s="81"/>
      <c r="O103" s="82"/>
      <c r="P103" s="82"/>
      <c r="Q103" s="83"/>
    </row>
    <row r="104" spans="2:17" s="47" customFormat="1" ht="11.25" customHeight="1" x14ac:dyDescent="0.2">
      <c r="B104" s="51" t="str" cm="1">
        <f t="array" ref="B104">_xlfn.IFS(L104="SI","PENDIENTE",L104="NO","CERRADO",ISBLANK(L104),"")</f>
        <v/>
      </c>
      <c r="C104" s="59" t="str">
        <f t="shared" ca="1" si="1"/>
        <v/>
      </c>
      <c r="D104" s="78"/>
      <c r="E104" s="79"/>
      <c r="F104" s="80"/>
      <c r="G104" s="81"/>
      <c r="H104" s="81"/>
      <c r="I104" s="81"/>
      <c r="J104" s="82"/>
      <c r="K104" s="81"/>
      <c r="L104" s="83"/>
      <c r="M104" s="83"/>
      <c r="N104" s="81"/>
      <c r="O104" s="82"/>
      <c r="P104" s="82"/>
      <c r="Q104" s="83"/>
    </row>
    <row r="105" spans="2:17" s="47" customFormat="1" ht="11.25" customHeight="1" x14ac:dyDescent="0.2">
      <c r="B105" s="51" t="str" cm="1">
        <f t="array" ref="B105">_xlfn.IFS(L105="SI","PENDIENTE",L105="NO","CERRADO",ISBLANK(L105),"")</f>
        <v/>
      </c>
      <c r="C105" s="59" t="str">
        <f t="shared" ca="1" si="1"/>
        <v/>
      </c>
      <c r="D105" s="78"/>
      <c r="E105" s="79"/>
      <c r="F105" s="80"/>
      <c r="G105" s="81"/>
      <c r="H105" s="81"/>
      <c r="I105" s="81"/>
      <c r="J105" s="82"/>
      <c r="K105" s="81"/>
      <c r="L105" s="83"/>
      <c r="M105" s="83"/>
      <c r="N105" s="81"/>
      <c r="O105" s="82"/>
      <c r="P105" s="82"/>
      <c r="Q105" s="83"/>
    </row>
    <row r="106" spans="2:17" s="47" customFormat="1" ht="11.25" customHeight="1" x14ac:dyDescent="0.2">
      <c r="B106" s="51" t="str" cm="1">
        <f t="array" ref="B106">_xlfn.IFS(L106="SI","PENDIENTE",L106="NO","CERRADO",ISBLANK(L106),"")</f>
        <v/>
      </c>
      <c r="C106" s="59" t="str">
        <f t="shared" ca="1" si="1"/>
        <v/>
      </c>
      <c r="D106" s="78"/>
      <c r="E106" s="79"/>
      <c r="F106" s="80"/>
      <c r="G106" s="81"/>
      <c r="H106" s="81"/>
      <c r="I106" s="81"/>
      <c r="J106" s="82"/>
      <c r="K106" s="81"/>
      <c r="L106" s="83"/>
      <c r="M106" s="83"/>
      <c r="N106" s="81"/>
      <c r="O106" s="82"/>
      <c r="P106" s="82"/>
      <c r="Q106" s="83"/>
    </row>
    <row r="107" spans="2:17" s="47" customFormat="1" ht="11.25" customHeight="1" x14ac:dyDescent="0.2">
      <c r="B107" s="51" t="str" cm="1">
        <f t="array" ref="B107">_xlfn.IFS(L107="SI","PENDIENTE",L107="NO","CERRADO",ISBLANK(L107),"")</f>
        <v/>
      </c>
      <c r="C107" s="59" t="str">
        <f t="shared" ca="1" si="1"/>
        <v/>
      </c>
      <c r="D107" s="78"/>
      <c r="E107" s="79"/>
      <c r="F107" s="80"/>
      <c r="G107" s="81"/>
      <c r="H107" s="81"/>
      <c r="I107" s="81"/>
      <c r="J107" s="82"/>
      <c r="K107" s="81"/>
      <c r="L107" s="83"/>
      <c r="M107" s="83"/>
      <c r="N107" s="81"/>
      <c r="O107" s="82"/>
      <c r="P107" s="82"/>
      <c r="Q107" s="83"/>
    </row>
    <row r="108" spans="2:17" s="47" customFormat="1" ht="11.25" customHeight="1" x14ac:dyDescent="0.2">
      <c r="B108" s="51" t="str" cm="1">
        <f t="array" ref="B108">_xlfn.IFS(L108="SI","PENDIENTE",L108="NO","CERRADO",ISBLANK(L108),"")</f>
        <v/>
      </c>
      <c r="C108" s="59" t="str">
        <f t="shared" ca="1" si="1"/>
        <v/>
      </c>
      <c r="D108" s="78"/>
      <c r="E108" s="79"/>
      <c r="F108" s="80"/>
      <c r="G108" s="81"/>
      <c r="H108" s="81"/>
      <c r="I108" s="81"/>
      <c r="J108" s="82"/>
      <c r="K108" s="81"/>
      <c r="L108" s="83"/>
      <c r="M108" s="83"/>
      <c r="N108" s="81"/>
      <c r="O108" s="82"/>
      <c r="P108" s="82"/>
      <c r="Q108" s="83"/>
    </row>
    <row r="109" spans="2:17" s="47" customFormat="1" ht="11.25" customHeight="1" x14ac:dyDescent="0.2">
      <c r="B109" s="51" t="str" cm="1">
        <f t="array" ref="B109">_xlfn.IFS(L109="SI","PENDIENTE",L109="NO","CERRADO",ISBLANK(L109),"")</f>
        <v/>
      </c>
      <c r="C109" s="59" t="str">
        <f t="shared" ca="1" si="1"/>
        <v/>
      </c>
      <c r="D109" s="78"/>
      <c r="E109" s="79"/>
      <c r="F109" s="80"/>
      <c r="G109" s="81"/>
      <c r="H109" s="81"/>
      <c r="I109" s="81"/>
      <c r="J109" s="82"/>
      <c r="K109" s="81"/>
      <c r="L109" s="83"/>
      <c r="M109" s="83"/>
      <c r="N109" s="81"/>
      <c r="O109" s="82"/>
      <c r="P109" s="82"/>
      <c r="Q109" s="83"/>
    </row>
    <row r="110" spans="2:17" s="47" customFormat="1" ht="11.25" customHeight="1" x14ac:dyDescent="0.2">
      <c r="B110" s="51" t="str" cm="1">
        <f t="array" ref="B110">_xlfn.IFS(L110="SI","PENDIENTE",L110="NO","CERRADO",ISBLANK(L110),"")</f>
        <v/>
      </c>
      <c r="C110" s="59" t="str">
        <f t="shared" ca="1" si="1"/>
        <v/>
      </c>
      <c r="D110" s="78"/>
      <c r="E110" s="79"/>
      <c r="F110" s="80"/>
      <c r="G110" s="81"/>
      <c r="H110" s="81"/>
      <c r="I110" s="81"/>
      <c r="J110" s="82"/>
      <c r="K110" s="81"/>
      <c r="L110" s="83"/>
      <c r="M110" s="83"/>
      <c r="N110" s="81"/>
      <c r="O110" s="82"/>
      <c r="P110" s="82"/>
      <c r="Q110" s="83"/>
    </row>
    <row r="111" spans="2:17" s="47" customFormat="1" ht="11.25" customHeight="1" x14ac:dyDescent="0.2">
      <c r="B111" s="51" t="str" cm="1">
        <f t="array" ref="B111">_xlfn.IFS(L111="SI","PENDIENTE",L111="NO","CERRADO",ISBLANK(L111),"")</f>
        <v/>
      </c>
      <c r="C111" s="59" t="str">
        <f t="shared" ca="1" si="1"/>
        <v/>
      </c>
      <c r="D111" s="78"/>
      <c r="E111" s="79"/>
      <c r="F111" s="80"/>
      <c r="G111" s="81"/>
      <c r="H111" s="81"/>
      <c r="I111" s="81"/>
      <c r="J111" s="82"/>
      <c r="K111" s="81"/>
      <c r="L111" s="83"/>
      <c r="M111" s="83"/>
      <c r="N111" s="81"/>
      <c r="O111" s="82"/>
      <c r="P111" s="82"/>
      <c r="Q111" s="83"/>
    </row>
    <row r="112" spans="2:17" s="47" customFormat="1" ht="11.25" customHeight="1" x14ac:dyDescent="0.2">
      <c r="B112" s="51" t="str" cm="1">
        <f t="array" ref="B112">_xlfn.IFS(L112="SI","PENDIENTE",L112="NO","CERRADO",ISBLANK(L112),"")</f>
        <v/>
      </c>
      <c r="C112" s="59" t="str">
        <f t="shared" ca="1" si="1"/>
        <v/>
      </c>
      <c r="D112" s="78"/>
      <c r="E112" s="79"/>
      <c r="F112" s="80"/>
      <c r="G112" s="81"/>
      <c r="H112" s="81"/>
      <c r="I112" s="81"/>
      <c r="J112" s="82"/>
      <c r="K112" s="81"/>
      <c r="L112" s="83"/>
      <c r="M112" s="83"/>
      <c r="N112" s="81"/>
      <c r="O112" s="82"/>
      <c r="P112" s="82"/>
      <c r="Q112" s="83"/>
    </row>
    <row r="113" spans="2:17" s="47" customFormat="1" ht="11.25" customHeight="1" x14ac:dyDescent="0.2">
      <c r="B113" s="51" t="str" cm="1">
        <f t="array" ref="B113">_xlfn.IFS(L113="SI","PENDIENTE",L113="NO","CERRADO",ISBLANK(L113),"")</f>
        <v/>
      </c>
      <c r="C113" s="59" t="str">
        <f t="shared" ca="1" si="1"/>
        <v/>
      </c>
      <c r="D113" s="78"/>
      <c r="E113" s="79"/>
      <c r="F113" s="80"/>
      <c r="G113" s="81"/>
      <c r="H113" s="81"/>
      <c r="I113" s="81"/>
      <c r="J113" s="82"/>
      <c r="K113" s="81"/>
      <c r="L113" s="83"/>
      <c r="M113" s="83"/>
      <c r="N113" s="81"/>
      <c r="O113" s="82"/>
      <c r="P113" s="82"/>
      <c r="Q113" s="83"/>
    </row>
    <row r="114" spans="2:17" s="47" customFormat="1" ht="11.25" customHeight="1" x14ac:dyDescent="0.2">
      <c r="B114" s="51" t="str" cm="1">
        <f t="array" ref="B114">_xlfn.IFS(L114="SI","PENDIENTE",L114="NO","CERRADO",ISBLANK(L114),"")</f>
        <v/>
      </c>
      <c r="C114" s="59" t="str">
        <f t="shared" ca="1" si="1"/>
        <v/>
      </c>
      <c r="D114" s="78"/>
      <c r="E114" s="79"/>
      <c r="F114" s="80"/>
      <c r="G114" s="81"/>
      <c r="H114" s="81"/>
      <c r="I114" s="81"/>
      <c r="J114" s="82"/>
      <c r="K114" s="81"/>
      <c r="L114" s="83"/>
      <c r="M114" s="83"/>
      <c r="N114" s="81"/>
      <c r="O114" s="82"/>
      <c r="P114" s="82"/>
      <c r="Q114" s="83"/>
    </row>
    <row r="115" spans="2:17" s="47" customFormat="1" ht="11.25" customHeight="1" x14ac:dyDescent="0.2">
      <c r="B115" s="51" t="str" cm="1">
        <f t="array" ref="B115">_xlfn.IFS(L115="SI","PENDIENTE",L115="NO","CERRADO",ISBLANK(L115),"")</f>
        <v/>
      </c>
      <c r="C115" s="59" t="str">
        <f t="shared" ca="1" si="1"/>
        <v/>
      </c>
      <c r="D115" s="78"/>
      <c r="E115" s="79"/>
      <c r="F115" s="80"/>
      <c r="G115" s="81"/>
      <c r="H115" s="81"/>
      <c r="I115" s="81"/>
      <c r="J115" s="82"/>
      <c r="K115" s="81"/>
      <c r="L115" s="83"/>
      <c r="M115" s="83"/>
      <c r="N115" s="81"/>
      <c r="O115" s="82"/>
      <c r="P115" s="82"/>
      <c r="Q115" s="83"/>
    </row>
    <row r="116" spans="2:17" s="47" customFormat="1" ht="11.25" customHeight="1" x14ac:dyDescent="0.2">
      <c r="B116" s="51" t="str" cm="1">
        <f t="array" ref="B116">_xlfn.IFS(L116="SI","PENDIENTE",L116="NO","CERRADO",ISBLANK(L116),"")</f>
        <v/>
      </c>
      <c r="C116" s="59" t="str">
        <f t="shared" ca="1" si="1"/>
        <v/>
      </c>
      <c r="D116" s="78"/>
      <c r="E116" s="79"/>
      <c r="F116" s="80"/>
      <c r="G116" s="81"/>
      <c r="H116" s="81"/>
      <c r="I116" s="81"/>
      <c r="J116" s="82"/>
      <c r="K116" s="81"/>
      <c r="L116" s="83"/>
      <c r="M116" s="83"/>
      <c r="N116" s="81"/>
      <c r="O116" s="82"/>
      <c r="P116" s="82"/>
      <c r="Q116" s="83"/>
    </row>
    <row r="117" spans="2:17" s="47" customFormat="1" ht="11.25" customHeight="1" x14ac:dyDescent="0.2">
      <c r="B117" s="51" t="str" cm="1">
        <f t="array" ref="B117">_xlfn.IFS(L117="SI","PENDIENTE",L117="NO","CERRADO",ISBLANK(L117),"")</f>
        <v/>
      </c>
      <c r="C117" s="59" t="str">
        <f t="shared" ca="1" si="1"/>
        <v/>
      </c>
      <c r="D117" s="78"/>
      <c r="E117" s="79"/>
      <c r="F117" s="80"/>
      <c r="G117" s="81"/>
      <c r="H117" s="81"/>
      <c r="I117" s="81"/>
      <c r="J117" s="82"/>
      <c r="K117" s="81"/>
      <c r="L117" s="83"/>
      <c r="M117" s="83"/>
      <c r="N117" s="81"/>
      <c r="O117" s="82"/>
      <c r="P117" s="82"/>
      <c r="Q117" s="83"/>
    </row>
    <row r="118" spans="2:17" s="47" customFormat="1" ht="11.25" customHeight="1" x14ac:dyDescent="0.2">
      <c r="B118" s="51" t="str" cm="1">
        <f t="array" ref="B118">_xlfn.IFS(L118="SI","PENDIENTE",L118="NO","CERRADO",ISBLANK(L118),"")</f>
        <v/>
      </c>
      <c r="C118" s="59" t="str">
        <f t="shared" ca="1" si="1"/>
        <v/>
      </c>
      <c r="D118" s="78"/>
      <c r="E118" s="79"/>
      <c r="F118" s="80"/>
      <c r="G118" s="81"/>
      <c r="H118" s="81"/>
      <c r="I118" s="81"/>
      <c r="J118" s="82"/>
      <c r="K118" s="81"/>
      <c r="L118" s="83"/>
      <c r="M118" s="83"/>
      <c r="N118" s="81"/>
      <c r="O118" s="82"/>
      <c r="P118" s="82"/>
      <c r="Q118" s="83"/>
    </row>
    <row r="119" spans="2:17" s="47" customFormat="1" ht="11.25" customHeight="1" x14ac:dyDescent="0.2">
      <c r="B119" s="51" t="str" cm="1">
        <f t="array" ref="B119">_xlfn.IFS(L119="SI","PENDIENTE",L119="NO","CERRADO",ISBLANK(L119),"")</f>
        <v/>
      </c>
      <c r="C119" s="59" t="str">
        <f t="shared" ca="1" si="1"/>
        <v/>
      </c>
      <c r="D119" s="78"/>
      <c r="E119" s="79"/>
      <c r="F119" s="80"/>
      <c r="G119" s="81"/>
      <c r="H119" s="81"/>
      <c r="I119" s="81"/>
      <c r="J119" s="82"/>
      <c r="K119" s="81"/>
      <c r="L119" s="83"/>
      <c r="M119" s="83"/>
      <c r="N119" s="81"/>
      <c r="O119" s="82"/>
      <c r="P119" s="82"/>
      <c r="Q119" s="83"/>
    </row>
    <row r="120" spans="2:17" s="47" customFormat="1" ht="11.25" customHeight="1" x14ac:dyDescent="0.2">
      <c r="B120" s="51" t="str" cm="1">
        <f t="array" ref="B120">_xlfn.IFS(L120="SI","PENDIENTE",L120="NO","CERRADO",ISBLANK(L120),"")</f>
        <v/>
      </c>
      <c r="C120" s="59" t="str">
        <f t="shared" ca="1" si="1"/>
        <v/>
      </c>
      <c r="D120" s="78"/>
      <c r="E120" s="79"/>
      <c r="F120" s="80"/>
      <c r="G120" s="81"/>
      <c r="H120" s="81"/>
      <c r="I120" s="81"/>
      <c r="J120" s="82"/>
      <c r="K120" s="81"/>
      <c r="L120" s="83"/>
      <c r="M120" s="83"/>
      <c r="N120" s="81"/>
      <c r="O120" s="82"/>
      <c r="P120" s="82"/>
      <c r="Q120" s="83"/>
    </row>
    <row r="121" spans="2:17" s="47" customFormat="1" ht="11.25" customHeight="1" x14ac:dyDescent="0.2">
      <c r="B121" s="51" t="str" cm="1">
        <f t="array" ref="B121">_xlfn.IFS(L121="SI","PENDIENTE",L121="NO","CERRADO",ISBLANK(L121),"")</f>
        <v/>
      </c>
      <c r="C121" s="59" t="str">
        <f t="shared" ca="1" si="1"/>
        <v/>
      </c>
      <c r="D121" s="78"/>
      <c r="E121" s="79"/>
      <c r="F121" s="80"/>
      <c r="G121" s="81"/>
      <c r="H121" s="81"/>
      <c r="I121" s="81"/>
      <c r="J121" s="82"/>
      <c r="K121" s="81"/>
      <c r="L121" s="83"/>
      <c r="M121" s="83"/>
      <c r="N121" s="81"/>
      <c r="O121" s="82"/>
      <c r="P121" s="82"/>
      <c r="Q121" s="83"/>
    </row>
    <row r="122" spans="2:17" s="47" customFormat="1" ht="11.25" customHeight="1" x14ac:dyDescent="0.2">
      <c r="B122" s="51" t="str" cm="1">
        <f t="array" ref="B122">_xlfn.IFS(L122="SI","PENDIENTE",L122="NO","CERRADO",ISBLANK(L122),"")</f>
        <v/>
      </c>
      <c r="C122" s="59" t="str">
        <f t="shared" ca="1" si="1"/>
        <v/>
      </c>
      <c r="D122" s="78"/>
      <c r="E122" s="79"/>
      <c r="F122" s="80"/>
      <c r="G122" s="81"/>
      <c r="H122" s="81"/>
      <c r="I122" s="81"/>
      <c r="J122" s="82"/>
      <c r="K122" s="81"/>
      <c r="L122" s="83"/>
      <c r="M122" s="83"/>
      <c r="N122" s="81"/>
      <c r="O122" s="82"/>
      <c r="P122" s="82"/>
      <c r="Q122" s="83"/>
    </row>
    <row r="123" spans="2:17" s="47" customFormat="1" ht="11.25" customHeight="1" x14ac:dyDescent="0.2">
      <c r="B123" s="51" t="str" cm="1">
        <f t="array" ref="B123">_xlfn.IFS(L123="SI","PENDIENTE",L123="NO","CERRADO",ISBLANK(L123),"")</f>
        <v/>
      </c>
      <c r="C123" s="59" t="str">
        <f t="shared" ca="1" si="1"/>
        <v/>
      </c>
      <c r="D123" s="78"/>
      <c r="E123" s="79"/>
      <c r="F123" s="80"/>
      <c r="G123" s="81"/>
      <c r="H123" s="81"/>
      <c r="I123" s="81"/>
      <c r="J123" s="82"/>
      <c r="K123" s="81"/>
      <c r="L123" s="83"/>
      <c r="M123" s="83"/>
      <c r="N123" s="81"/>
      <c r="O123" s="82"/>
      <c r="P123" s="82"/>
      <c r="Q123" s="83"/>
    </row>
    <row r="124" spans="2:17" s="47" customFormat="1" ht="11.25" customHeight="1" x14ac:dyDescent="0.2">
      <c r="B124" s="51" t="str" cm="1">
        <f t="array" ref="B124">_xlfn.IFS(L124="SI","PENDIENTE",L124="NO","CERRADO",ISBLANK(L124),"")</f>
        <v/>
      </c>
      <c r="C124" s="59" t="str">
        <f t="shared" ca="1" si="1"/>
        <v/>
      </c>
      <c r="D124" s="78"/>
      <c r="E124" s="79"/>
      <c r="F124" s="80"/>
      <c r="G124" s="81"/>
      <c r="H124" s="81"/>
      <c r="I124" s="81"/>
      <c r="J124" s="82"/>
      <c r="K124" s="81"/>
      <c r="L124" s="83"/>
      <c r="M124" s="83"/>
      <c r="N124" s="81"/>
      <c r="O124" s="82"/>
      <c r="P124" s="82"/>
      <c r="Q124" s="83"/>
    </row>
    <row r="125" spans="2:17" s="47" customFormat="1" ht="11.25" customHeight="1" x14ac:dyDescent="0.2">
      <c r="B125" s="51" t="str" cm="1">
        <f t="array" ref="B125">_xlfn.IFS(L125="SI","PENDIENTE",L125="NO","CERRADO",ISBLANK(L125),"")</f>
        <v/>
      </c>
      <c r="C125" s="59" t="str">
        <f t="shared" ca="1" si="1"/>
        <v/>
      </c>
      <c r="D125" s="78"/>
      <c r="E125" s="86"/>
      <c r="F125" s="80"/>
      <c r="G125" s="81"/>
      <c r="H125" s="81"/>
      <c r="I125" s="81"/>
      <c r="J125" s="82"/>
      <c r="K125" s="81"/>
      <c r="L125" s="83"/>
      <c r="M125" s="83"/>
      <c r="N125" s="81"/>
      <c r="O125" s="82"/>
      <c r="P125" s="82"/>
      <c r="Q125" s="83"/>
    </row>
    <row r="126" spans="2:17" s="47" customFormat="1" ht="11.25" customHeight="1" x14ac:dyDescent="0.2">
      <c r="B126" s="51" t="str" cm="1">
        <f t="array" ref="B126">_xlfn.IFS(L126="SI","PENDIENTE",L126="NO","CERRADO",ISBLANK(L126),"")</f>
        <v/>
      </c>
      <c r="C126" s="59" t="str">
        <f t="shared" ca="1" si="1"/>
        <v/>
      </c>
      <c r="D126" s="78"/>
      <c r="E126" s="79"/>
      <c r="F126" s="80"/>
      <c r="G126" s="81"/>
      <c r="H126" s="81"/>
      <c r="I126" s="81"/>
      <c r="J126" s="82"/>
      <c r="K126" s="81"/>
      <c r="L126" s="83"/>
      <c r="M126" s="83"/>
      <c r="N126" s="81"/>
      <c r="O126" s="82"/>
      <c r="P126" s="82"/>
      <c r="Q126" s="83"/>
    </row>
    <row r="127" spans="2:17" s="47" customFormat="1" ht="11.25" customHeight="1" x14ac:dyDescent="0.2">
      <c r="B127" s="51" t="str" cm="1">
        <f t="array" ref="B127">_xlfn.IFS(L127="SI","PENDIENTE",L127="NO","CERRADO",ISBLANK(L127),"")</f>
        <v/>
      </c>
      <c r="C127" s="59" t="str">
        <f t="shared" ca="1" si="1"/>
        <v/>
      </c>
      <c r="D127" s="78"/>
      <c r="E127" s="79"/>
      <c r="F127" s="80"/>
      <c r="G127" s="81"/>
      <c r="H127" s="81"/>
      <c r="I127" s="81"/>
      <c r="J127" s="82"/>
      <c r="K127" s="81"/>
      <c r="L127" s="83"/>
      <c r="M127" s="83"/>
      <c r="N127" s="81"/>
      <c r="O127" s="82"/>
      <c r="P127" s="82"/>
      <c r="Q127" s="83"/>
    </row>
    <row r="128" spans="2:17" s="47" customFormat="1" ht="11.25" customHeight="1" x14ac:dyDescent="0.2">
      <c r="B128" s="51" t="str" cm="1">
        <f t="array" ref="B128">_xlfn.IFS(L128="SI","PENDIENTE",L128="NO","CERRADO",ISBLANK(L128),"")</f>
        <v/>
      </c>
      <c r="C128" s="59" t="str">
        <f t="shared" ca="1" si="1"/>
        <v/>
      </c>
      <c r="D128" s="78"/>
      <c r="E128" s="79"/>
      <c r="F128" s="80"/>
      <c r="G128" s="81"/>
      <c r="H128" s="81"/>
      <c r="I128" s="81"/>
      <c r="J128" s="82"/>
      <c r="K128" s="81"/>
      <c r="L128" s="83"/>
      <c r="M128" s="83"/>
      <c r="N128" s="81"/>
      <c r="O128" s="82"/>
      <c r="P128" s="82"/>
      <c r="Q128" s="83"/>
    </row>
    <row r="129" spans="2:17" s="47" customFormat="1" ht="11.25" customHeight="1" x14ac:dyDescent="0.2">
      <c r="B129" s="51" t="str" cm="1">
        <f t="array" ref="B129">_xlfn.IFS(L129="SI","PENDIENTE",L129="NO","CERRADO",ISBLANK(L129),"")</f>
        <v/>
      </c>
      <c r="C129" s="59" t="str">
        <f t="shared" ca="1" si="1"/>
        <v/>
      </c>
      <c r="D129" s="78"/>
      <c r="E129" s="79"/>
      <c r="F129" s="80"/>
      <c r="G129" s="81"/>
      <c r="H129" s="81"/>
      <c r="I129" s="81"/>
      <c r="J129" s="82"/>
      <c r="K129" s="81"/>
      <c r="L129" s="83"/>
      <c r="M129" s="83"/>
      <c r="N129" s="81"/>
      <c r="O129" s="82"/>
      <c r="P129" s="82"/>
      <c r="Q129" s="83"/>
    </row>
    <row r="130" spans="2:17" s="47" customFormat="1" ht="11.25" customHeight="1" x14ac:dyDescent="0.2">
      <c r="B130" s="51" t="str" cm="1">
        <f t="array" ref="B130">_xlfn.IFS(L130="SI","PENDIENTE",L130="NO","CERRADO",ISBLANK(L130),"")</f>
        <v/>
      </c>
      <c r="C130" s="59" t="str">
        <f t="shared" ca="1" si="1"/>
        <v/>
      </c>
      <c r="D130" s="78"/>
      <c r="E130" s="79"/>
      <c r="F130" s="80"/>
      <c r="G130" s="81"/>
      <c r="H130" s="81"/>
      <c r="I130" s="81"/>
      <c r="J130" s="82"/>
      <c r="K130" s="81"/>
      <c r="L130" s="83"/>
      <c r="M130" s="83"/>
      <c r="N130" s="81"/>
      <c r="O130" s="82"/>
      <c r="P130" s="82"/>
      <c r="Q130" s="83"/>
    </row>
    <row r="131" spans="2:17" s="47" customFormat="1" ht="11.25" customHeight="1" x14ac:dyDescent="0.2">
      <c r="B131" s="51" t="str" cm="1">
        <f t="array" ref="B131">_xlfn.IFS(L131="SI","PENDIENTE",L131="NO","CERRADO",ISBLANK(L131),"")</f>
        <v/>
      </c>
      <c r="C131" s="59" t="str">
        <f t="shared" ca="1" si="1"/>
        <v/>
      </c>
      <c r="D131" s="78"/>
      <c r="E131" s="79"/>
      <c r="F131" s="80"/>
      <c r="G131" s="81"/>
      <c r="H131" s="81"/>
      <c r="I131" s="81"/>
      <c r="J131" s="82"/>
      <c r="K131" s="81"/>
      <c r="L131" s="83"/>
      <c r="M131" s="83"/>
      <c r="N131" s="81"/>
      <c r="O131" s="82"/>
      <c r="P131" s="82"/>
      <c r="Q131" s="83"/>
    </row>
    <row r="132" spans="2:17" s="47" customFormat="1" ht="11.25" customHeight="1" x14ac:dyDescent="0.2">
      <c r="B132" s="51" t="str" cm="1">
        <f t="array" ref="B132">_xlfn.IFS(L132="SI","PENDIENTE",L132="NO","CERRADO",ISBLANK(L132),"")</f>
        <v/>
      </c>
      <c r="C132" s="59" t="str">
        <f t="shared" ca="1" si="1"/>
        <v/>
      </c>
      <c r="D132" s="78"/>
      <c r="E132" s="79"/>
      <c r="F132" s="80"/>
      <c r="G132" s="81"/>
      <c r="H132" s="81"/>
      <c r="I132" s="81"/>
      <c r="J132" s="82"/>
      <c r="K132" s="81"/>
      <c r="L132" s="83"/>
      <c r="M132" s="83"/>
      <c r="N132" s="81"/>
      <c r="O132" s="82"/>
      <c r="P132" s="82"/>
      <c r="Q132" s="83"/>
    </row>
    <row r="133" spans="2:17" s="47" customFormat="1" ht="11.25" customHeight="1" x14ac:dyDescent="0.2">
      <c r="B133" s="51" t="str" cm="1">
        <f t="array" ref="B133">_xlfn.IFS(L133="SI","PENDIENTE",L133="NO","CERRADO",ISBLANK(L133),"")</f>
        <v/>
      </c>
      <c r="C133" s="59" t="str">
        <f t="shared" ca="1" si="1"/>
        <v/>
      </c>
      <c r="D133" s="78"/>
      <c r="E133" s="79"/>
      <c r="F133" s="80"/>
      <c r="G133" s="81"/>
      <c r="H133" s="81"/>
      <c r="I133" s="81"/>
      <c r="J133" s="82"/>
      <c r="K133" s="81"/>
      <c r="L133" s="83"/>
      <c r="M133" s="83"/>
      <c r="N133" s="81"/>
      <c r="O133" s="82"/>
      <c r="P133" s="82"/>
      <c r="Q133" s="83"/>
    </row>
    <row r="134" spans="2:17" s="47" customFormat="1" ht="11.25" customHeight="1" x14ac:dyDescent="0.2">
      <c r="B134" s="51" t="str" cm="1">
        <f t="array" ref="B134">_xlfn.IFS(L134="SI","PENDIENTE",L134="NO","CERRADO",ISBLANK(L134),"")</f>
        <v/>
      </c>
      <c r="C134" s="59" t="str">
        <f t="shared" ca="1" si="1"/>
        <v/>
      </c>
      <c r="D134" s="78"/>
      <c r="E134" s="79"/>
      <c r="F134" s="80"/>
      <c r="G134" s="81"/>
      <c r="H134" s="81"/>
      <c r="I134" s="81"/>
      <c r="J134" s="82"/>
      <c r="K134" s="81"/>
      <c r="L134" s="83"/>
      <c r="M134" s="83"/>
      <c r="N134" s="81"/>
      <c r="O134" s="82"/>
      <c r="P134" s="82"/>
      <c r="Q134" s="83"/>
    </row>
    <row r="135" spans="2:17" s="47" customFormat="1" ht="11.25" customHeight="1" x14ac:dyDescent="0.2">
      <c r="B135" s="51" t="str" cm="1">
        <f t="array" ref="B135">_xlfn.IFS(L135="SI","PENDIENTE",L135="NO","CERRADO",ISBLANK(L135),"")</f>
        <v/>
      </c>
      <c r="C135" s="59" t="str">
        <f t="shared" ca="1" si="1"/>
        <v/>
      </c>
      <c r="D135" s="78"/>
      <c r="E135" s="79"/>
      <c r="F135" s="80"/>
      <c r="G135" s="81"/>
      <c r="H135" s="81"/>
      <c r="I135" s="81"/>
      <c r="J135" s="82"/>
      <c r="K135" s="81"/>
      <c r="L135" s="83"/>
      <c r="M135" s="83"/>
      <c r="N135" s="81"/>
      <c r="O135" s="82"/>
      <c r="P135" s="82"/>
      <c r="Q135" s="83"/>
    </row>
    <row r="136" spans="2:17" s="47" customFormat="1" ht="11.25" customHeight="1" x14ac:dyDescent="0.2">
      <c r="B136" s="51" t="str" cm="1">
        <f t="array" ref="B136">_xlfn.IFS(L136="SI","PENDIENTE",L136="NO","CERRADO",ISBLANK(L136),"")</f>
        <v/>
      </c>
      <c r="C136" s="59" t="str">
        <f t="shared" ref="C136:C190" ca="1" si="2">IF(B136="PENDIENTE",DAY(TODAY()-J136),"")</f>
        <v/>
      </c>
      <c r="D136" s="78"/>
      <c r="E136" s="79"/>
      <c r="F136" s="80"/>
      <c r="G136" s="81"/>
      <c r="H136" s="81"/>
      <c r="I136" s="81"/>
      <c r="J136" s="82"/>
      <c r="K136" s="81"/>
      <c r="L136" s="83"/>
      <c r="M136" s="83"/>
      <c r="N136" s="81"/>
      <c r="O136" s="82"/>
      <c r="P136" s="82"/>
      <c r="Q136" s="83"/>
    </row>
    <row r="137" spans="2:17" s="47" customFormat="1" ht="11.25" customHeight="1" x14ac:dyDescent="0.2">
      <c r="B137" s="51" t="str" cm="1">
        <f t="array" ref="B137">_xlfn.IFS(L137="SI","PENDIENTE",L137="NO","CERRADO",ISBLANK(L137),"")</f>
        <v/>
      </c>
      <c r="C137" s="59" t="str">
        <f t="shared" ca="1" si="2"/>
        <v/>
      </c>
      <c r="D137" s="78"/>
      <c r="E137" s="79"/>
      <c r="F137" s="80"/>
      <c r="G137" s="81"/>
      <c r="H137" s="81"/>
      <c r="I137" s="81"/>
      <c r="J137" s="82"/>
      <c r="K137" s="81"/>
      <c r="L137" s="83"/>
      <c r="M137" s="83"/>
      <c r="N137" s="81"/>
      <c r="O137" s="82"/>
      <c r="P137" s="82"/>
      <c r="Q137" s="83"/>
    </row>
    <row r="138" spans="2:17" s="47" customFormat="1" ht="11.25" customHeight="1" x14ac:dyDescent="0.2">
      <c r="B138" s="51" t="str" cm="1">
        <f t="array" ref="B138">_xlfn.IFS(L138="SI","PENDIENTE",L138="NO","CERRADO",ISBLANK(L138),"")</f>
        <v/>
      </c>
      <c r="C138" s="59" t="str">
        <f t="shared" ca="1" si="2"/>
        <v/>
      </c>
      <c r="D138" s="78"/>
      <c r="E138" s="79"/>
      <c r="F138" s="80"/>
      <c r="G138" s="81"/>
      <c r="H138" s="81"/>
      <c r="I138" s="81"/>
      <c r="J138" s="82"/>
      <c r="K138" s="81"/>
      <c r="L138" s="83"/>
      <c r="M138" s="83"/>
      <c r="N138" s="81"/>
      <c r="O138" s="82"/>
      <c r="P138" s="82"/>
      <c r="Q138" s="83"/>
    </row>
    <row r="139" spans="2:17" s="47" customFormat="1" ht="11.25" customHeight="1" x14ac:dyDescent="0.2">
      <c r="B139" s="51" t="str" cm="1">
        <f t="array" ref="B139">_xlfn.IFS(L139="SI","PENDIENTE",L139="NO","CERRADO",ISBLANK(L139),"")</f>
        <v/>
      </c>
      <c r="C139" s="59" t="str">
        <f t="shared" ca="1" si="2"/>
        <v/>
      </c>
      <c r="D139" s="78"/>
      <c r="E139" s="79"/>
      <c r="F139" s="80"/>
      <c r="G139" s="81"/>
      <c r="H139" s="81"/>
      <c r="I139" s="81"/>
      <c r="J139" s="82"/>
      <c r="K139" s="81"/>
      <c r="L139" s="83"/>
      <c r="M139" s="83"/>
      <c r="N139" s="81"/>
      <c r="O139" s="82"/>
      <c r="P139" s="82"/>
      <c r="Q139" s="83"/>
    </row>
    <row r="140" spans="2:17" s="47" customFormat="1" ht="11.25" customHeight="1" x14ac:dyDescent="0.2">
      <c r="B140" s="51" t="str" cm="1">
        <f t="array" ref="B140">_xlfn.IFS(L140="SI","PENDIENTE",L140="NO","CERRADO",ISBLANK(L140),"")</f>
        <v/>
      </c>
      <c r="C140" s="59" t="str">
        <f t="shared" ca="1" si="2"/>
        <v/>
      </c>
      <c r="D140" s="78"/>
      <c r="E140" s="79"/>
      <c r="F140" s="80"/>
      <c r="G140" s="81"/>
      <c r="H140" s="81"/>
      <c r="I140" s="81"/>
      <c r="J140" s="82"/>
      <c r="K140" s="81"/>
      <c r="L140" s="83"/>
      <c r="M140" s="83"/>
      <c r="N140" s="81"/>
      <c r="O140" s="82"/>
      <c r="P140" s="82"/>
      <c r="Q140" s="83"/>
    </row>
    <row r="141" spans="2:17" s="47" customFormat="1" ht="11.25" customHeight="1" x14ac:dyDescent="0.2">
      <c r="B141" s="51" t="str" cm="1">
        <f t="array" ref="B141">_xlfn.IFS(L141="SI","PENDIENTE",L141="NO","CERRADO",ISBLANK(L141),"")</f>
        <v/>
      </c>
      <c r="C141" s="59" t="str">
        <f t="shared" ca="1" si="2"/>
        <v/>
      </c>
      <c r="D141" s="78"/>
      <c r="E141" s="79"/>
      <c r="F141" s="80"/>
      <c r="G141" s="81"/>
      <c r="H141" s="81"/>
      <c r="I141" s="81"/>
      <c r="J141" s="82"/>
      <c r="K141" s="81"/>
      <c r="L141" s="83"/>
      <c r="M141" s="83"/>
      <c r="N141" s="81"/>
      <c r="O141" s="82"/>
      <c r="P141" s="82"/>
      <c r="Q141" s="83"/>
    </row>
    <row r="142" spans="2:17" s="47" customFormat="1" ht="11.25" customHeight="1" x14ac:dyDescent="0.2">
      <c r="B142" s="51" t="str" cm="1">
        <f t="array" ref="B142">_xlfn.IFS(L142="SI","PENDIENTE",L142="NO","CERRADO",ISBLANK(L142),"")</f>
        <v/>
      </c>
      <c r="C142" s="59" t="str">
        <f t="shared" ca="1" si="2"/>
        <v/>
      </c>
      <c r="D142" s="78"/>
      <c r="E142" s="79"/>
      <c r="F142" s="80"/>
      <c r="G142" s="81"/>
      <c r="H142" s="81"/>
      <c r="I142" s="81"/>
      <c r="J142" s="82"/>
      <c r="K142" s="81"/>
      <c r="L142" s="83"/>
      <c r="M142" s="83"/>
      <c r="N142" s="81"/>
      <c r="O142" s="82"/>
      <c r="P142" s="82"/>
      <c r="Q142" s="83"/>
    </row>
    <row r="143" spans="2:17" s="47" customFormat="1" ht="11.25" customHeight="1" x14ac:dyDescent="0.2">
      <c r="B143" s="51" t="str" cm="1">
        <f t="array" ref="B143">_xlfn.IFS(L143="SI","PENDIENTE",L143="NO","CERRADO",ISBLANK(L143),"")</f>
        <v/>
      </c>
      <c r="C143" s="59" t="str">
        <f t="shared" ca="1" si="2"/>
        <v/>
      </c>
      <c r="D143" s="78"/>
      <c r="E143" s="79"/>
      <c r="F143" s="80"/>
      <c r="G143" s="81"/>
      <c r="H143" s="81"/>
      <c r="I143" s="81"/>
      <c r="J143" s="82"/>
      <c r="K143" s="81"/>
      <c r="L143" s="83"/>
      <c r="M143" s="83"/>
      <c r="N143" s="81"/>
      <c r="O143" s="82"/>
      <c r="P143" s="82"/>
      <c r="Q143" s="83"/>
    </row>
    <row r="144" spans="2:17" s="47" customFormat="1" ht="11.25" customHeight="1" x14ac:dyDescent="0.2">
      <c r="B144" s="51" t="str" cm="1">
        <f t="array" ref="B144">_xlfn.IFS(L144="SI","PENDIENTE",L144="NO","CERRADO",ISBLANK(L144),"")</f>
        <v/>
      </c>
      <c r="C144" s="59" t="str">
        <f t="shared" ca="1" si="2"/>
        <v/>
      </c>
      <c r="D144" s="78"/>
      <c r="E144" s="79"/>
      <c r="F144" s="80"/>
      <c r="G144" s="81"/>
      <c r="H144" s="81"/>
      <c r="I144" s="81"/>
      <c r="J144" s="82"/>
      <c r="K144" s="81"/>
      <c r="L144" s="83"/>
      <c r="M144" s="83"/>
      <c r="N144" s="81"/>
      <c r="O144" s="82"/>
      <c r="P144" s="82"/>
      <c r="Q144" s="83"/>
    </row>
    <row r="145" spans="2:17" s="47" customFormat="1" ht="11.25" customHeight="1" x14ac:dyDescent="0.2">
      <c r="B145" s="51" t="str" cm="1">
        <f t="array" ref="B145">_xlfn.IFS(L145="SI","PENDIENTE",L145="NO","CERRADO",ISBLANK(L145),"")</f>
        <v/>
      </c>
      <c r="C145" s="59" t="str">
        <f t="shared" ca="1" si="2"/>
        <v/>
      </c>
      <c r="D145" s="78"/>
      <c r="E145" s="79"/>
      <c r="F145" s="80"/>
      <c r="G145" s="81"/>
      <c r="H145" s="81"/>
      <c r="I145" s="81"/>
      <c r="J145" s="82"/>
      <c r="K145" s="81"/>
      <c r="L145" s="83"/>
      <c r="M145" s="83"/>
      <c r="N145" s="81"/>
      <c r="O145" s="82"/>
      <c r="P145" s="82"/>
      <c r="Q145" s="83"/>
    </row>
    <row r="146" spans="2:17" s="47" customFormat="1" ht="11.25" customHeight="1" x14ac:dyDescent="0.2">
      <c r="B146" s="51" t="str" cm="1">
        <f t="array" ref="B146">_xlfn.IFS(L146="SI","PENDIENTE",L146="NO","CERRADO",ISBLANK(L146),"")</f>
        <v/>
      </c>
      <c r="C146" s="59" t="str">
        <f t="shared" ca="1" si="2"/>
        <v/>
      </c>
      <c r="D146" s="78"/>
      <c r="E146" s="79"/>
      <c r="F146" s="80"/>
      <c r="G146" s="81"/>
      <c r="H146" s="81"/>
      <c r="I146" s="87"/>
      <c r="J146" s="82"/>
      <c r="K146" s="81"/>
      <c r="L146" s="83"/>
      <c r="M146" s="83"/>
      <c r="N146" s="81"/>
      <c r="O146" s="82"/>
      <c r="P146" s="82"/>
      <c r="Q146" s="83"/>
    </row>
    <row r="147" spans="2:17" s="47" customFormat="1" ht="11.25" customHeight="1" x14ac:dyDescent="0.2">
      <c r="B147" s="51" t="str" cm="1">
        <f t="array" ref="B147">_xlfn.IFS(L147="SI","PENDIENTE",L147="NO","CERRADO",ISBLANK(L147),"")</f>
        <v/>
      </c>
      <c r="C147" s="59" t="str">
        <f t="shared" ca="1" si="2"/>
        <v/>
      </c>
      <c r="D147" s="78"/>
      <c r="E147" s="79"/>
      <c r="F147" s="80"/>
      <c r="G147" s="81"/>
      <c r="H147" s="81"/>
      <c r="I147" s="87"/>
      <c r="J147" s="82"/>
      <c r="K147" s="81"/>
      <c r="L147" s="83"/>
      <c r="M147" s="83"/>
      <c r="N147" s="81"/>
      <c r="O147" s="82"/>
      <c r="P147" s="82"/>
      <c r="Q147" s="83"/>
    </row>
    <row r="148" spans="2:17" s="47" customFormat="1" ht="11.25" customHeight="1" x14ac:dyDescent="0.2">
      <c r="B148" s="51" t="str" cm="1">
        <f t="array" ref="B148">_xlfn.IFS(L148="SI","PENDIENTE",L148="NO","CERRADO",ISBLANK(L148),"")</f>
        <v/>
      </c>
      <c r="C148" s="59" t="str">
        <f t="shared" ca="1" si="2"/>
        <v/>
      </c>
      <c r="D148" s="78"/>
      <c r="E148" s="79"/>
      <c r="F148" s="80"/>
      <c r="G148" s="81"/>
      <c r="H148" s="81"/>
      <c r="I148" s="87"/>
      <c r="J148" s="82"/>
      <c r="K148" s="81"/>
      <c r="L148" s="83"/>
      <c r="M148" s="83"/>
      <c r="N148" s="81"/>
      <c r="O148" s="82"/>
      <c r="P148" s="82"/>
      <c r="Q148" s="83"/>
    </row>
    <row r="149" spans="2:17" s="47" customFormat="1" ht="11.25" customHeight="1" x14ac:dyDescent="0.25">
      <c r="B149" s="51" t="str" cm="1">
        <f t="array" ref="B149">_xlfn.IFS(L149="SI","PENDIENTE",L149="NO","CERRADO",ISBLANK(L149),"")</f>
        <v/>
      </c>
      <c r="C149" s="59" t="str">
        <f t="shared" ca="1" si="2"/>
        <v/>
      </c>
      <c r="D149" s="88"/>
      <c r="E149" s="89"/>
      <c r="F149" s="80"/>
      <c r="G149" s="81"/>
      <c r="H149" s="81"/>
      <c r="I149" s="87"/>
      <c r="J149" s="82"/>
      <c r="K149" s="81"/>
      <c r="L149" s="83"/>
      <c r="M149" s="83"/>
      <c r="N149" s="81"/>
      <c r="O149" s="82"/>
      <c r="P149" s="82"/>
      <c r="Q149" s="83"/>
    </row>
    <row r="150" spans="2:17" s="47" customFormat="1" ht="11.25" customHeight="1" x14ac:dyDescent="0.25">
      <c r="B150" s="51" t="str" cm="1">
        <f t="array" ref="B150">_xlfn.IFS(L150="SI","PENDIENTE",L150="NO","CERRADO",ISBLANK(L150),"")</f>
        <v/>
      </c>
      <c r="C150" s="59" t="str">
        <f t="shared" ca="1" si="2"/>
        <v/>
      </c>
      <c r="D150" s="90"/>
      <c r="E150" s="89"/>
      <c r="F150" s="80"/>
      <c r="G150" s="81"/>
      <c r="H150" s="81"/>
      <c r="I150" s="87"/>
      <c r="J150" s="82"/>
      <c r="K150" s="81"/>
      <c r="L150" s="83"/>
      <c r="M150" s="83"/>
      <c r="N150" s="81"/>
      <c r="O150" s="82"/>
      <c r="P150" s="82"/>
      <c r="Q150" s="83"/>
    </row>
    <row r="151" spans="2:17" s="47" customFormat="1" ht="11.25" customHeight="1" x14ac:dyDescent="0.2">
      <c r="B151" s="51" t="str" cm="1">
        <f t="array" ref="B151">_xlfn.IFS(L151="SI","PENDIENTE",L151="NO","CERRADO",ISBLANK(L151),"")</f>
        <v/>
      </c>
      <c r="C151" s="59" t="str">
        <f t="shared" ca="1" si="2"/>
        <v/>
      </c>
      <c r="D151" s="78"/>
      <c r="E151" s="79"/>
      <c r="F151" s="80"/>
      <c r="G151" s="81"/>
      <c r="H151" s="81"/>
      <c r="I151" s="87"/>
      <c r="J151" s="82"/>
      <c r="K151" s="81"/>
      <c r="L151" s="83"/>
      <c r="M151" s="83"/>
      <c r="N151" s="81"/>
      <c r="O151" s="82"/>
      <c r="P151" s="82"/>
      <c r="Q151" s="83"/>
    </row>
    <row r="152" spans="2:17" s="47" customFormat="1" ht="11.25" customHeight="1" x14ac:dyDescent="0.2">
      <c r="B152" s="51" t="str" cm="1">
        <f t="array" ref="B152">_xlfn.IFS(L152="SI","PENDIENTE",L152="NO","CERRADO",ISBLANK(L152),"")</f>
        <v/>
      </c>
      <c r="C152" s="59" t="str">
        <f t="shared" ca="1" si="2"/>
        <v/>
      </c>
      <c r="D152" s="78"/>
      <c r="E152" s="79"/>
      <c r="F152" s="80"/>
      <c r="G152" s="81"/>
      <c r="H152" s="81"/>
      <c r="I152" s="87"/>
      <c r="J152" s="82"/>
      <c r="K152" s="81"/>
      <c r="L152" s="83"/>
      <c r="M152" s="83"/>
      <c r="N152" s="81"/>
      <c r="O152" s="82"/>
      <c r="P152" s="82"/>
      <c r="Q152" s="83"/>
    </row>
    <row r="153" spans="2:17" s="47" customFormat="1" ht="11.25" customHeight="1" x14ac:dyDescent="0.2">
      <c r="B153" s="51" t="str" cm="1">
        <f t="array" ref="B153">_xlfn.IFS(L153="SI","PENDIENTE",L153="NO","CERRADO",ISBLANK(L153),"")</f>
        <v/>
      </c>
      <c r="C153" s="59" t="str">
        <f t="shared" ca="1" si="2"/>
        <v/>
      </c>
      <c r="D153" s="78"/>
      <c r="E153" s="79"/>
      <c r="F153" s="80"/>
      <c r="G153" s="81"/>
      <c r="H153" s="81"/>
      <c r="I153" s="87"/>
      <c r="J153" s="82"/>
      <c r="K153" s="81"/>
      <c r="L153" s="83"/>
      <c r="M153" s="83"/>
      <c r="N153" s="81"/>
      <c r="O153" s="82"/>
      <c r="P153" s="82"/>
      <c r="Q153" s="83"/>
    </row>
    <row r="154" spans="2:17" s="47" customFormat="1" ht="11.25" customHeight="1" x14ac:dyDescent="0.2">
      <c r="B154" s="51" t="str" cm="1">
        <f t="array" ref="B154">_xlfn.IFS(L154="SI","PENDIENTE",L154="NO","CERRADO",ISBLANK(L154),"")</f>
        <v/>
      </c>
      <c r="C154" s="59" t="str">
        <f t="shared" ca="1" si="2"/>
        <v/>
      </c>
      <c r="D154" s="78"/>
      <c r="E154" s="79"/>
      <c r="F154" s="80"/>
      <c r="G154" s="81"/>
      <c r="H154" s="81"/>
      <c r="I154" s="87"/>
      <c r="J154" s="82"/>
      <c r="K154" s="81"/>
      <c r="L154" s="83"/>
      <c r="M154" s="83"/>
      <c r="N154" s="81"/>
      <c r="O154" s="82"/>
      <c r="P154" s="82"/>
      <c r="Q154" s="83"/>
    </row>
    <row r="155" spans="2:17" s="47" customFormat="1" ht="11.25" customHeight="1" x14ac:dyDescent="0.25">
      <c r="B155" s="51" t="str" cm="1">
        <f t="array" ref="B155">_xlfn.IFS(L155="SI","PENDIENTE",L155="NO","CERRADO",ISBLANK(L155),"")</f>
        <v/>
      </c>
      <c r="C155" s="59" t="str">
        <f t="shared" ca="1" si="2"/>
        <v/>
      </c>
      <c r="D155" s="88"/>
      <c r="E155" s="89"/>
      <c r="F155" s="80"/>
      <c r="G155" s="81"/>
      <c r="H155" s="81"/>
      <c r="I155" s="87"/>
      <c r="J155" s="82"/>
      <c r="K155" s="81"/>
      <c r="L155" s="83"/>
      <c r="M155" s="83"/>
      <c r="N155" s="81"/>
      <c r="O155" s="82"/>
      <c r="P155" s="82"/>
      <c r="Q155" s="83"/>
    </row>
    <row r="156" spans="2:17" s="47" customFormat="1" ht="11.25" customHeight="1" x14ac:dyDescent="0.2">
      <c r="B156" s="51" t="str" cm="1">
        <f t="array" ref="B156">_xlfn.IFS(L156="SI","PENDIENTE",L156="NO","CERRADO",ISBLANK(L156),"")</f>
        <v/>
      </c>
      <c r="C156" s="59" t="str">
        <f t="shared" ca="1" si="2"/>
        <v/>
      </c>
      <c r="D156" s="81"/>
      <c r="E156" s="79"/>
      <c r="F156" s="80"/>
      <c r="G156" s="81"/>
      <c r="H156" s="81"/>
      <c r="I156" s="87"/>
      <c r="J156" s="82"/>
      <c r="K156" s="81"/>
      <c r="L156" s="83"/>
      <c r="M156" s="83"/>
      <c r="N156" s="81"/>
      <c r="O156" s="82"/>
      <c r="P156" s="82"/>
      <c r="Q156" s="83"/>
    </row>
    <row r="157" spans="2:17" s="47" customFormat="1" ht="11.25" customHeight="1" x14ac:dyDescent="0.2">
      <c r="B157" s="51" t="str" cm="1">
        <f t="array" ref="B157">_xlfn.IFS(L157="SI","PENDIENTE",L157="NO","CERRADO",ISBLANK(L157),"")</f>
        <v/>
      </c>
      <c r="C157" s="59" t="str">
        <f t="shared" ca="1" si="2"/>
        <v/>
      </c>
      <c r="D157" s="81"/>
      <c r="E157" s="79"/>
      <c r="F157" s="80"/>
      <c r="G157" s="81"/>
      <c r="H157" s="81"/>
      <c r="I157" s="87"/>
      <c r="J157" s="82"/>
      <c r="K157" s="81"/>
      <c r="L157" s="83"/>
      <c r="M157" s="83"/>
      <c r="N157" s="81"/>
      <c r="O157" s="82"/>
      <c r="P157" s="82"/>
      <c r="Q157" s="83"/>
    </row>
    <row r="158" spans="2:17" s="47" customFormat="1" ht="11.25" customHeight="1" x14ac:dyDescent="0.2">
      <c r="B158" s="51" t="str" cm="1">
        <f t="array" ref="B158">_xlfn.IFS(L158="SI","PENDIENTE",L158="NO","CERRADO",ISBLANK(L158),"")</f>
        <v/>
      </c>
      <c r="C158" s="59" t="str">
        <f t="shared" ca="1" si="2"/>
        <v/>
      </c>
      <c r="D158" s="81"/>
      <c r="E158" s="86"/>
      <c r="F158" s="80"/>
      <c r="G158" s="81"/>
      <c r="H158" s="81"/>
      <c r="I158" s="87"/>
      <c r="J158" s="82"/>
      <c r="K158" s="81"/>
      <c r="L158" s="83"/>
      <c r="M158" s="83"/>
      <c r="N158" s="81"/>
      <c r="O158" s="82"/>
      <c r="P158" s="82"/>
      <c r="Q158" s="83"/>
    </row>
    <row r="159" spans="2:17" s="47" customFormat="1" ht="11.25" customHeight="1" x14ac:dyDescent="0.2">
      <c r="B159" s="51" t="str" cm="1">
        <f t="array" ref="B159">_xlfn.IFS(L159="SI","PENDIENTE",L159="NO","CERRADO",ISBLANK(L159),"")</f>
        <v/>
      </c>
      <c r="C159" s="59" t="str">
        <f t="shared" ca="1" si="2"/>
        <v/>
      </c>
      <c r="D159" s="81"/>
      <c r="E159" s="79"/>
      <c r="F159" s="80"/>
      <c r="G159" s="81"/>
      <c r="H159" s="81"/>
      <c r="I159" s="81"/>
      <c r="J159" s="82"/>
      <c r="K159" s="81"/>
      <c r="L159" s="83"/>
      <c r="M159" s="83"/>
      <c r="N159" s="81"/>
      <c r="O159" s="82"/>
      <c r="P159" s="82"/>
      <c r="Q159" s="83"/>
    </row>
    <row r="160" spans="2:17" s="47" customFormat="1" ht="11.25" customHeight="1" x14ac:dyDescent="0.2">
      <c r="B160" s="51" t="str" cm="1">
        <f t="array" ref="B160">_xlfn.IFS(L160="SI","PENDIENTE",L160="NO","CERRADO",ISBLANK(L160),"")</f>
        <v/>
      </c>
      <c r="C160" s="59" t="str">
        <f t="shared" ca="1" si="2"/>
        <v/>
      </c>
      <c r="D160" s="81"/>
      <c r="E160" s="79"/>
      <c r="F160" s="80"/>
      <c r="G160" s="81"/>
      <c r="H160" s="81"/>
      <c r="I160" s="81"/>
      <c r="J160" s="82"/>
      <c r="K160" s="81"/>
      <c r="L160" s="83"/>
      <c r="M160" s="83"/>
      <c r="N160" s="81"/>
      <c r="O160" s="82"/>
      <c r="P160" s="82"/>
      <c r="Q160" s="83"/>
    </row>
    <row r="161" spans="2:17" s="47" customFormat="1" ht="11.25" customHeight="1" x14ac:dyDescent="0.2">
      <c r="B161" s="51" t="str" cm="1">
        <f t="array" ref="B161">_xlfn.IFS(L161="SI","PENDIENTE",L161="NO","CERRADO",ISBLANK(L161),"")</f>
        <v/>
      </c>
      <c r="C161" s="59" t="str">
        <f t="shared" ca="1" si="2"/>
        <v/>
      </c>
      <c r="D161" s="81"/>
      <c r="E161" s="86"/>
      <c r="F161" s="80"/>
      <c r="G161" s="81"/>
      <c r="H161" s="81"/>
      <c r="I161" s="81"/>
      <c r="J161" s="82"/>
      <c r="K161" s="81"/>
      <c r="L161" s="83"/>
      <c r="M161" s="83"/>
      <c r="N161" s="81"/>
      <c r="O161" s="82"/>
      <c r="P161" s="82"/>
      <c r="Q161" s="83"/>
    </row>
    <row r="162" spans="2:17" s="47" customFormat="1" ht="11.25" customHeight="1" x14ac:dyDescent="0.2">
      <c r="B162" s="51" t="str" cm="1">
        <f t="array" ref="B162">_xlfn.IFS(L162="SI","PENDIENTE",L162="NO","CERRADO",ISBLANK(L162),"")</f>
        <v/>
      </c>
      <c r="C162" s="59" t="str">
        <f t="shared" ca="1" si="2"/>
        <v/>
      </c>
      <c r="D162" s="81"/>
      <c r="E162" s="79"/>
      <c r="F162" s="80"/>
      <c r="G162" s="81"/>
      <c r="H162" s="81"/>
      <c r="I162" s="81"/>
      <c r="J162" s="82"/>
      <c r="K162" s="81"/>
      <c r="L162" s="83"/>
      <c r="M162" s="83"/>
      <c r="N162" s="81"/>
      <c r="O162" s="82"/>
      <c r="P162" s="82"/>
      <c r="Q162" s="83"/>
    </row>
    <row r="163" spans="2:17" s="47" customFormat="1" ht="11.25" customHeight="1" x14ac:dyDescent="0.2">
      <c r="B163" s="51" t="str" cm="1">
        <f t="array" ref="B163">_xlfn.IFS(L163="SI","PENDIENTE",L163="NO","CERRADO",ISBLANK(L163),"")</f>
        <v/>
      </c>
      <c r="C163" s="59" t="str">
        <f t="shared" ca="1" si="2"/>
        <v/>
      </c>
      <c r="D163" s="81"/>
      <c r="E163" s="91"/>
      <c r="F163" s="80"/>
      <c r="G163" s="81"/>
      <c r="H163" s="81"/>
      <c r="I163" s="81"/>
      <c r="J163" s="82"/>
      <c r="K163" s="81"/>
      <c r="L163" s="83"/>
      <c r="M163" s="83"/>
      <c r="N163" s="81"/>
      <c r="O163" s="82"/>
      <c r="P163" s="82"/>
      <c r="Q163" s="83"/>
    </row>
    <row r="164" spans="2:17" s="47" customFormat="1" ht="11.25" customHeight="1" x14ac:dyDescent="0.2">
      <c r="B164" s="51" t="str" cm="1">
        <f t="array" ref="B164">_xlfn.IFS(L164="SI","PENDIENTE",L164="NO","CERRADO",ISBLANK(L164),"")</f>
        <v/>
      </c>
      <c r="C164" s="59" t="str">
        <f t="shared" ca="1" si="2"/>
        <v/>
      </c>
      <c r="D164" s="81"/>
      <c r="E164" s="86"/>
      <c r="F164" s="80"/>
      <c r="G164" s="81"/>
      <c r="H164" s="81"/>
      <c r="I164" s="81"/>
      <c r="J164" s="82"/>
      <c r="K164" s="81"/>
      <c r="L164" s="83"/>
      <c r="M164" s="83"/>
      <c r="N164" s="81"/>
      <c r="O164" s="82"/>
      <c r="P164" s="82"/>
      <c r="Q164" s="83"/>
    </row>
    <row r="165" spans="2:17" s="47" customFormat="1" ht="11.25" customHeight="1" x14ac:dyDescent="0.2">
      <c r="B165" s="51" t="str" cm="1">
        <f t="array" ref="B165">_xlfn.IFS(L165="SI","PENDIENTE",L165="NO","CERRADO",ISBLANK(L165),"")</f>
        <v/>
      </c>
      <c r="C165" s="59" t="str">
        <f t="shared" ca="1" si="2"/>
        <v/>
      </c>
      <c r="D165" s="81"/>
      <c r="E165" s="86"/>
      <c r="F165" s="80"/>
      <c r="G165" s="81"/>
      <c r="H165" s="81"/>
      <c r="I165" s="81"/>
      <c r="J165" s="82"/>
      <c r="K165" s="81"/>
      <c r="L165" s="83"/>
      <c r="M165" s="83"/>
      <c r="N165" s="81"/>
      <c r="O165" s="82"/>
      <c r="P165" s="82"/>
      <c r="Q165" s="83"/>
    </row>
    <row r="166" spans="2:17" s="47" customFormat="1" ht="11.25" customHeight="1" x14ac:dyDescent="0.2">
      <c r="B166" s="51" t="str" cm="1">
        <f t="array" ref="B166">_xlfn.IFS(L166="SI","PENDIENTE",L166="NO","CERRADO",ISBLANK(L166),"")</f>
        <v/>
      </c>
      <c r="C166" s="59" t="str">
        <f t="shared" ca="1" si="2"/>
        <v/>
      </c>
      <c r="D166" s="81"/>
      <c r="E166" s="86"/>
      <c r="F166" s="80"/>
      <c r="G166" s="81"/>
      <c r="H166" s="81"/>
      <c r="I166" s="81"/>
      <c r="J166" s="82"/>
      <c r="K166" s="81"/>
      <c r="L166" s="83"/>
      <c r="M166" s="83"/>
      <c r="N166" s="81"/>
      <c r="O166" s="82"/>
      <c r="P166" s="82"/>
      <c r="Q166" s="83"/>
    </row>
    <row r="167" spans="2:17" s="47" customFormat="1" ht="11.25" customHeight="1" x14ac:dyDescent="0.2">
      <c r="B167" s="51" t="str" cm="1">
        <f t="array" ref="B167">_xlfn.IFS(L167="SI","PENDIENTE",L167="NO","CERRADO",ISBLANK(L167),"")</f>
        <v/>
      </c>
      <c r="C167" s="59" t="str">
        <f t="shared" ca="1" si="2"/>
        <v/>
      </c>
      <c r="D167" s="81"/>
      <c r="E167" s="86"/>
      <c r="F167" s="80"/>
      <c r="G167" s="81"/>
      <c r="H167" s="81"/>
      <c r="I167" s="81"/>
      <c r="J167" s="82"/>
      <c r="K167" s="81"/>
      <c r="L167" s="83"/>
      <c r="M167" s="83"/>
      <c r="N167" s="81"/>
      <c r="O167" s="82"/>
      <c r="P167" s="82"/>
      <c r="Q167" s="83"/>
    </row>
    <row r="168" spans="2:17" s="47" customFormat="1" ht="11.25" customHeight="1" x14ac:dyDescent="0.2">
      <c r="B168" s="51" t="str" cm="1">
        <f t="array" ref="B168">_xlfn.IFS(L168="SI","PENDIENTE",L168="NO","CERRADO",ISBLANK(L168),"")</f>
        <v/>
      </c>
      <c r="C168" s="59" t="str">
        <f t="shared" ca="1" si="2"/>
        <v/>
      </c>
      <c r="D168" s="81"/>
      <c r="E168" s="86"/>
      <c r="F168" s="80"/>
      <c r="G168" s="81"/>
      <c r="H168" s="81"/>
      <c r="I168" s="81"/>
      <c r="J168" s="82"/>
      <c r="K168" s="81"/>
      <c r="L168" s="83"/>
      <c r="M168" s="83"/>
      <c r="N168" s="81"/>
      <c r="O168" s="82"/>
      <c r="P168" s="82"/>
      <c r="Q168" s="83"/>
    </row>
    <row r="169" spans="2:17" s="47" customFormat="1" ht="11.25" customHeight="1" x14ac:dyDescent="0.2">
      <c r="B169" s="51" t="str" cm="1">
        <f t="array" ref="B169">_xlfn.IFS(L169="SI","PENDIENTE",L169="NO","CERRADO",ISBLANK(L169),"")</f>
        <v/>
      </c>
      <c r="C169" s="59" t="str">
        <f t="shared" ca="1" si="2"/>
        <v/>
      </c>
      <c r="D169" s="81"/>
      <c r="E169" s="86"/>
      <c r="F169" s="80"/>
      <c r="G169" s="81"/>
      <c r="H169" s="81"/>
      <c r="I169" s="81"/>
      <c r="J169" s="82"/>
      <c r="K169" s="81"/>
      <c r="L169" s="83"/>
      <c r="M169" s="83"/>
      <c r="N169" s="81"/>
      <c r="O169" s="82"/>
      <c r="P169" s="82"/>
      <c r="Q169" s="83"/>
    </row>
    <row r="170" spans="2:17" s="47" customFormat="1" ht="15" customHeight="1" x14ac:dyDescent="0.25">
      <c r="B170" s="51" t="str" cm="1">
        <f t="array" ref="B170">_xlfn.IFS(L170="SI","PENDIENTE",L170="NO","CERRADO",ISBLANK(L170),"")</f>
        <v/>
      </c>
      <c r="C170" s="59" t="str">
        <f t="shared" ca="1" si="2"/>
        <v/>
      </c>
      <c r="D170" s="92"/>
      <c r="E170" s="91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</row>
    <row r="171" spans="2:17" s="47" customFormat="1" ht="15" customHeight="1" x14ac:dyDescent="0.25">
      <c r="B171" s="51" t="str" cm="1">
        <f t="array" ref="B171">_xlfn.IFS(L171="SI","PENDIENTE",L171="NO","CERRADO",ISBLANK(L171),"")</f>
        <v/>
      </c>
      <c r="C171" s="59" t="str">
        <f t="shared" ca="1" si="2"/>
        <v/>
      </c>
      <c r="D171" s="92"/>
      <c r="E171" s="91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</row>
    <row r="172" spans="2:17" s="47" customFormat="1" ht="15" customHeight="1" x14ac:dyDescent="0.25">
      <c r="B172" s="51" t="str" cm="1">
        <f t="array" ref="B172">_xlfn.IFS(L172="SI","PENDIENTE",L172="NO","CERRADO",ISBLANK(L172),"")</f>
        <v/>
      </c>
      <c r="C172" s="59" t="str">
        <f t="shared" ca="1" si="2"/>
        <v/>
      </c>
      <c r="D172" s="92"/>
      <c r="E172" s="91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</row>
    <row r="173" spans="2:17" s="47" customFormat="1" ht="15" customHeight="1" x14ac:dyDescent="0.25">
      <c r="B173" s="51" t="str" cm="1">
        <f t="array" ref="B173">_xlfn.IFS(L173="SI","PENDIENTE",L173="NO","CERRADO",ISBLANK(L173),"")</f>
        <v/>
      </c>
      <c r="C173" s="59" t="str">
        <f t="shared" ca="1" si="2"/>
        <v/>
      </c>
      <c r="D173" s="92"/>
      <c r="E173" s="91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</row>
    <row r="174" spans="2:17" s="47" customFormat="1" ht="15" customHeight="1" x14ac:dyDescent="0.25">
      <c r="B174" s="51" t="str" cm="1">
        <f t="array" ref="B174">_xlfn.IFS(L174="SI","PENDIENTE",L174="NO","CERRADO",ISBLANK(L174),"")</f>
        <v/>
      </c>
      <c r="C174" s="59" t="str">
        <f t="shared" ca="1" si="2"/>
        <v/>
      </c>
      <c r="D174" s="92"/>
      <c r="E174" s="91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</row>
    <row r="175" spans="2:17" s="47" customFormat="1" ht="15" customHeight="1" x14ac:dyDescent="0.25">
      <c r="B175" s="51" t="str" cm="1">
        <f t="array" ref="B175">_xlfn.IFS(L175="SI","PENDIENTE",L175="NO","CERRADO",ISBLANK(L175),"")</f>
        <v/>
      </c>
      <c r="C175" s="59" t="str">
        <f t="shared" ca="1" si="2"/>
        <v/>
      </c>
      <c r="D175" s="92"/>
      <c r="E175" s="91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</row>
    <row r="176" spans="2:17" s="47" customFormat="1" ht="15" customHeight="1" x14ac:dyDescent="0.25">
      <c r="B176" s="51" t="str" cm="1">
        <f t="array" ref="B176">_xlfn.IFS(L176="SI","PENDIENTE",L176="NO","CERRADO",ISBLANK(L176),"")</f>
        <v/>
      </c>
      <c r="C176" s="59" t="str">
        <f t="shared" ca="1" si="2"/>
        <v/>
      </c>
      <c r="D176" s="92"/>
      <c r="E176" s="91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</row>
    <row r="177" spans="2:45" ht="15" customHeight="1" x14ac:dyDescent="0.25">
      <c r="B177" s="51" t="str" cm="1">
        <f t="array" ref="B177">_xlfn.IFS(L177="SI","PENDIENTE",L177="NO","CERRADO",ISBLANK(L177),"")</f>
        <v/>
      </c>
      <c r="C177" s="59" t="str">
        <f t="shared" ca="1" si="2"/>
        <v/>
      </c>
      <c r="D177" s="92"/>
      <c r="E177" s="91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</row>
    <row r="178" spans="2:45" ht="15" customHeight="1" x14ac:dyDescent="0.25">
      <c r="B178" s="51" t="str" cm="1">
        <f t="array" ref="B178">_xlfn.IFS(L178="SI","PENDIENTE",L178="NO","CERRADO",ISBLANK(L178),"")</f>
        <v/>
      </c>
      <c r="C178" s="59" t="str">
        <f t="shared" ca="1" si="2"/>
        <v/>
      </c>
      <c r="D178" s="92"/>
      <c r="E178" s="91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</row>
    <row r="179" spans="2:45" ht="15" customHeight="1" x14ac:dyDescent="0.25">
      <c r="B179" s="51" t="str" cm="1">
        <f t="array" ref="B179">_xlfn.IFS(L179="SI","PENDIENTE",L179="NO","CERRADO",ISBLANK(L179),"")</f>
        <v/>
      </c>
      <c r="C179" s="59" t="str">
        <f t="shared" ca="1" si="2"/>
        <v/>
      </c>
      <c r="D179" s="92"/>
      <c r="E179" s="91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</row>
    <row r="180" spans="2:45" ht="15" customHeight="1" x14ac:dyDescent="0.25">
      <c r="B180" s="51" t="str" cm="1">
        <f t="array" ref="B180">_xlfn.IFS(L180="SI","PENDIENTE",L180="NO","CERRADO",ISBLANK(L180),"")</f>
        <v/>
      </c>
      <c r="C180" s="59" t="str">
        <f t="shared" ca="1" si="2"/>
        <v/>
      </c>
      <c r="D180" s="92"/>
      <c r="E180" s="91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</row>
    <row r="181" spans="2:45" ht="15" customHeight="1" x14ac:dyDescent="0.25">
      <c r="B181" s="51" t="str" cm="1">
        <f t="array" ref="B181">_xlfn.IFS(L181="SI","PENDIENTE",L181="NO","CERRADO",ISBLANK(L181),"")</f>
        <v/>
      </c>
      <c r="C181" s="59" t="str">
        <f t="shared" ca="1" si="2"/>
        <v/>
      </c>
      <c r="D181" s="92"/>
      <c r="E181" s="91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</row>
    <row r="182" spans="2:45" ht="15" customHeight="1" x14ac:dyDescent="0.25">
      <c r="B182" s="51" t="str" cm="1">
        <f t="array" ref="B182">_xlfn.IFS(L182="SI","PENDIENTE",L182="NO","CERRADO",ISBLANK(L182),"")</f>
        <v/>
      </c>
      <c r="C182" s="59" t="str">
        <f t="shared" ca="1" si="2"/>
        <v/>
      </c>
      <c r="D182" s="92"/>
      <c r="E182" s="91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</row>
    <row r="183" spans="2:45" ht="15" customHeight="1" x14ac:dyDescent="0.25">
      <c r="B183" s="51" t="str" cm="1">
        <f t="array" ref="B183">_xlfn.IFS(L183="SI","PENDIENTE",L183="NO","CERRADO",ISBLANK(L183),"")</f>
        <v/>
      </c>
      <c r="C183" s="59" t="str">
        <f t="shared" ca="1" si="2"/>
        <v/>
      </c>
      <c r="D183" s="92"/>
      <c r="E183" s="91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</row>
    <row r="184" spans="2:45" ht="15" customHeight="1" x14ac:dyDescent="0.25">
      <c r="B184" s="51" t="str" cm="1">
        <f t="array" ref="B184">_xlfn.IFS(L184="SI","PENDIENTE",L184="NO","CERRADO",ISBLANK(L184),"")</f>
        <v/>
      </c>
      <c r="C184" s="59" t="str">
        <f t="shared" ca="1" si="2"/>
        <v/>
      </c>
      <c r="D184" s="92"/>
      <c r="E184" s="91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</row>
    <row r="185" spans="2:45" ht="15" customHeight="1" x14ac:dyDescent="0.25">
      <c r="B185" s="51" t="str" cm="1">
        <f t="array" ref="B185">_xlfn.IFS(L185="SI","PENDIENTE",L185="NO","CERRADO",ISBLANK(L185),"")</f>
        <v/>
      </c>
      <c r="C185" s="59" t="str">
        <f t="shared" ca="1" si="2"/>
        <v/>
      </c>
      <c r="D185" s="92"/>
      <c r="E185" s="91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</row>
    <row r="186" spans="2:45" ht="15" customHeight="1" x14ac:dyDescent="0.25">
      <c r="B186" s="51" t="str" cm="1">
        <f t="array" ref="B186">_xlfn.IFS(L186="SI","PENDIENTE",L186="NO","CERRADO",ISBLANK(L186),"")</f>
        <v/>
      </c>
      <c r="C186" s="59" t="str">
        <f t="shared" ca="1" si="2"/>
        <v/>
      </c>
      <c r="D186" s="92"/>
      <c r="E186" s="91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</row>
    <row r="187" spans="2:45" ht="15" customHeight="1" x14ac:dyDescent="0.25">
      <c r="B187" s="51" t="str" cm="1">
        <f t="array" ref="B187">_xlfn.IFS(L187="SI","PENDIENTE",L187="NO","CERRADO",ISBLANK(L187),"")</f>
        <v/>
      </c>
      <c r="C187" s="59" t="str">
        <f t="shared" ca="1" si="2"/>
        <v/>
      </c>
      <c r="D187" s="92"/>
      <c r="E187" s="91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</row>
    <row r="188" spans="2:45" ht="15" customHeight="1" x14ac:dyDescent="0.25">
      <c r="B188" s="51" t="str" cm="1">
        <f t="array" ref="B188">_xlfn.IFS(L188="SI","PENDIENTE",L188="NO","CERRADO",ISBLANK(L188),"")</f>
        <v/>
      </c>
      <c r="C188" s="59" t="str">
        <f t="shared" ca="1" si="2"/>
        <v/>
      </c>
      <c r="D188" s="92"/>
      <c r="E188" s="91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</row>
    <row r="189" spans="2:45" ht="15" customHeight="1" x14ac:dyDescent="0.25">
      <c r="B189" s="51" t="str" cm="1">
        <f t="array" ref="B189">_xlfn.IFS(L189="SI","PENDIENTE",L189="NO","CERRADO",ISBLANK(L189),"")</f>
        <v/>
      </c>
      <c r="C189" s="59" t="str">
        <f t="shared" ca="1" si="2"/>
        <v/>
      </c>
      <c r="D189" s="92"/>
      <c r="E189" s="91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</row>
    <row r="190" spans="2:45" ht="15" customHeight="1" x14ac:dyDescent="0.25">
      <c r="B190" s="51" t="str" cm="1">
        <f t="array" ref="B190">_xlfn.IFS(L190="SI","PENDIENTE",L190="NO","CERRADO",ISBLANK(L190),"")</f>
        <v/>
      </c>
      <c r="C190" s="59" t="str">
        <f t="shared" ca="1" si="2"/>
        <v/>
      </c>
      <c r="D190" s="92"/>
      <c r="E190" s="91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</row>
    <row r="191" spans="2:45" ht="15" customHeight="1" x14ac:dyDescent="0.2">
      <c r="B191" s="49"/>
    </row>
  </sheetData>
  <autoFilter ref="B6:Q184" xr:uid="{00000000-0009-0000-0000-000003000000}">
    <sortState xmlns:xlrd2="http://schemas.microsoft.com/office/spreadsheetml/2017/richdata2" ref="B7:Q184">
      <sortCondition descending="1" ref="E6:E184"/>
    </sortState>
  </autoFilter>
  <mergeCells count="1">
    <mergeCell ref="B1:F4"/>
  </mergeCells>
  <phoneticPr fontId="26" type="noConversion"/>
  <conditionalFormatting sqref="B1 B5:B190">
    <cfRule type="containsText" dxfId="8" priority="5" operator="containsText" text="PENDIENTE">
      <formula>NOT(ISERROR(SEARCH("PENDIENTE",B1)))</formula>
    </cfRule>
  </conditionalFormatting>
  <conditionalFormatting sqref="B1 B5:B190">
    <cfRule type="containsText" dxfId="7" priority="6" operator="containsText" text="CERRADO">
      <formula>NOT(ISERROR(SEARCH("CERRADO",B1)))</formula>
    </cfRule>
  </conditionalFormatting>
  <conditionalFormatting sqref="C5:C190">
    <cfRule type="expression" dxfId="6" priority="7">
      <formula>$B5="PENDIENTE COSAPI"</formula>
    </cfRule>
  </conditionalFormatting>
  <conditionalFormatting sqref="L1:L1048576">
    <cfRule type="cellIs" dxfId="5" priority="2" operator="equal">
      <formula>"NO"</formula>
    </cfRule>
    <cfRule type="cellIs" dxfId="4" priority="3" operator="equal">
      <formula>"SI"</formula>
    </cfRule>
    <cfRule type="cellIs" dxfId="3" priority="4" operator="equal">
      <formula>"""SI"""</formula>
    </cfRule>
  </conditionalFormatting>
  <conditionalFormatting sqref="B1:B1048576">
    <cfRule type="cellIs" dxfId="2" priority="1" operator="equal">
      <formula>"CERRADO"</formula>
    </cfRule>
  </conditionalFormatting>
  <dataValidations count="2">
    <dataValidation type="list" allowBlank="1" showInputMessage="1" showErrorMessage="1" prompt="DOCUMENT CONTROL - WOOD - Escoger la organización dueña del documento, de acuerdo al listado." sqref="M7:M169" xr:uid="{00000000-0002-0000-0300-000000000000}">
      <formula1>"COMIN,MINSUR,BISA,KP"</formula1>
    </dataValidation>
    <dataValidation type="list" allowBlank="1" showInputMessage="1" showErrorMessage="1" prompt="DOCUMENT CONTROL - WOOD - Solamente debe escoger, entre:_x000a__x000a_- SI_x000a_- NO_x000a_" sqref="L7:L169" xr:uid="{00000000-0002-0000-0300-000001000000}">
      <formula1>"SI,NO"</formula1>
    </dataValidation>
  </dataValidations>
  <printOptions horizontalCentered="1"/>
  <pageMargins left="0.51181102362204722" right="0.51181102362204722" top="0.74803149606299213" bottom="0.74803149606299213" header="0" footer="0"/>
  <pageSetup paperSize="9" scale="17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C1:AJ1000"/>
  <sheetViews>
    <sheetView showGridLines="0" workbookViewId="0"/>
  </sheetViews>
  <sheetFormatPr baseColWidth="10" defaultColWidth="14.42578125" defaultRowHeight="15" customHeight="1" x14ac:dyDescent="0.25"/>
  <cols>
    <col min="1" max="1" width="0.85546875" customWidth="1"/>
    <col min="2" max="2" width="0.7109375" customWidth="1"/>
    <col min="3" max="3" width="1.7109375" customWidth="1"/>
    <col min="4" max="5" width="9.7109375" customWidth="1"/>
    <col min="6" max="7" width="9.140625" customWidth="1"/>
    <col min="8" max="12" width="8.5703125" customWidth="1"/>
    <col min="13" max="13" width="7.85546875" customWidth="1"/>
    <col min="14" max="14" width="12.140625" customWidth="1"/>
    <col min="15" max="15" width="9.28515625" customWidth="1"/>
    <col min="16" max="16" width="10" customWidth="1"/>
    <col min="17" max="17" width="1.7109375" customWidth="1"/>
    <col min="18" max="18" width="0.7109375" customWidth="1"/>
    <col min="19" max="23" width="9.140625" customWidth="1"/>
    <col min="24" max="26" width="10.7109375" customWidth="1"/>
    <col min="27" max="27" width="9.140625" customWidth="1"/>
    <col min="28" max="28" width="9.5703125" customWidth="1"/>
    <col min="29" max="29" width="9.140625" customWidth="1"/>
    <col min="30" max="30" width="8" customWidth="1"/>
    <col min="31" max="31" width="9.140625" customWidth="1"/>
    <col min="32" max="32" width="5.42578125" customWidth="1"/>
    <col min="33" max="36" width="9.140625" customWidth="1"/>
  </cols>
  <sheetData>
    <row r="1" spans="3:36" ht="3" customHeight="1" x14ac:dyDescent="0.25">
      <c r="G1" s="3"/>
      <c r="H1" s="3"/>
      <c r="I1" s="3"/>
      <c r="J1" s="3"/>
      <c r="K1" s="3"/>
      <c r="L1" s="3"/>
      <c r="M1" s="3"/>
      <c r="N1" s="3"/>
    </row>
    <row r="2" spans="3:36" ht="18.75" customHeight="1" x14ac:dyDescent="0.25">
      <c r="C2" s="133"/>
      <c r="D2" s="134"/>
      <c r="E2" s="134"/>
      <c r="F2" s="135"/>
      <c r="G2" s="139" t="s">
        <v>30</v>
      </c>
      <c r="H2" s="134"/>
      <c r="I2" s="134"/>
      <c r="J2" s="134"/>
      <c r="K2" s="134"/>
      <c r="L2" s="134"/>
      <c r="M2" s="134"/>
      <c r="N2" s="135"/>
      <c r="O2" s="140" t="s">
        <v>31</v>
      </c>
      <c r="P2" s="134"/>
      <c r="Q2" s="135"/>
    </row>
    <row r="3" spans="3:36" ht="18.75" customHeight="1" x14ac:dyDescent="0.25">
      <c r="C3" s="136"/>
      <c r="D3" s="137"/>
      <c r="E3" s="137"/>
      <c r="F3" s="138"/>
      <c r="G3" s="141" t="s">
        <v>32</v>
      </c>
      <c r="H3" s="137"/>
      <c r="I3" s="137"/>
      <c r="J3" s="137"/>
      <c r="K3" s="137"/>
      <c r="L3" s="137"/>
      <c r="M3" s="137"/>
      <c r="N3" s="138"/>
      <c r="O3" s="142">
        <f ca="1">TODAY()</f>
        <v>44889</v>
      </c>
      <c r="P3" s="137"/>
      <c r="Q3" s="138"/>
    </row>
    <row r="4" spans="3:36" ht="3.75" customHeight="1" x14ac:dyDescent="0.25"/>
    <row r="5" spans="3:36" ht="9" customHeight="1" x14ac:dyDescent="0.25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3:36" x14ac:dyDescent="0.25">
      <c r="C6" s="7"/>
      <c r="D6" s="124" t="s">
        <v>33</v>
      </c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8"/>
      <c r="Q6" s="8"/>
    </row>
    <row r="7" spans="3:36" ht="9" customHeight="1" x14ac:dyDescent="0.25">
      <c r="C7" s="7"/>
      <c r="D7" s="9"/>
      <c r="E7" s="9"/>
      <c r="F7" s="9"/>
      <c r="G7" s="9"/>
      <c r="H7" s="3"/>
      <c r="I7" s="3"/>
      <c r="J7" s="3"/>
      <c r="K7" s="3"/>
      <c r="L7" s="3"/>
      <c r="M7" s="10"/>
      <c r="N7" s="10"/>
      <c r="O7" s="10"/>
      <c r="P7" s="10"/>
      <c r="Q7" s="8"/>
    </row>
    <row r="8" spans="3:36" ht="22.5" customHeight="1" x14ac:dyDescent="0.25">
      <c r="C8" s="7"/>
      <c r="D8" s="127" t="s">
        <v>34</v>
      </c>
      <c r="E8" s="110"/>
      <c r="F8" s="110"/>
      <c r="G8" s="110"/>
      <c r="H8" s="3"/>
      <c r="I8" s="3"/>
      <c r="J8" s="3"/>
      <c r="K8" s="3"/>
      <c r="L8" s="3"/>
      <c r="M8" s="125" t="s">
        <v>35</v>
      </c>
      <c r="N8" s="110"/>
      <c r="O8" s="110"/>
      <c r="P8" s="110"/>
      <c r="Q8" s="8"/>
    </row>
    <row r="9" spans="3:36" ht="4.5" customHeight="1" x14ac:dyDescent="0.25">
      <c r="C9" s="7"/>
      <c r="D9" s="9"/>
      <c r="E9" s="9"/>
      <c r="F9" s="9"/>
      <c r="G9" s="9"/>
      <c r="H9" s="3"/>
      <c r="I9" s="3"/>
      <c r="J9" s="3"/>
      <c r="K9" s="3"/>
      <c r="L9" s="3"/>
      <c r="M9" s="10"/>
      <c r="N9" s="10"/>
      <c r="O9" s="10"/>
      <c r="P9" s="10"/>
      <c r="Q9" s="8"/>
    </row>
    <row r="10" spans="3:36" ht="15" customHeight="1" x14ac:dyDescent="0.25">
      <c r="C10" s="7"/>
      <c r="D10" s="128">
        <f>$AA$28</f>
        <v>44874</v>
      </c>
      <c r="E10" s="110"/>
      <c r="F10" s="110"/>
      <c r="G10" s="110"/>
      <c r="H10" s="3"/>
      <c r="I10" s="3"/>
      <c r="J10" s="3"/>
      <c r="K10" s="3"/>
      <c r="L10" s="3"/>
      <c r="M10" s="129" t="e">
        <f>$AA$29</f>
        <v>#DIV/0!</v>
      </c>
      <c r="N10" s="110"/>
      <c r="O10" s="110"/>
      <c r="P10" s="110"/>
      <c r="Q10" s="8"/>
    </row>
    <row r="11" spans="3:36" ht="15" customHeight="1" x14ac:dyDescent="0.25">
      <c r="C11" s="7"/>
      <c r="D11" s="110"/>
      <c r="E11" s="110"/>
      <c r="F11" s="110"/>
      <c r="G11" s="110"/>
      <c r="H11" s="3"/>
      <c r="I11" s="3"/>
      <c r="J11" s="3"/>
      <c r="K11" s="3"/>
      <c r="L11" s="3"/>
      <c r="M11" s="110"/>
      <c r="N11" s="110"/>
      <c r="O11" s="110"/>
      <c r="P11" s="110"/>
      <c r="Q11" s="8"/>
    </row>
    <row r="12" spans="3:36" ht="9" customHeight="1" x14ac:dyDescent="0.25"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8"/>
    </row>
    <row r="13" spans="3:36" ht="23.25" customHeight="1" x14ac:dyDescent="0.25">
      <c r="C13" s="7"/>
      <c r="D13" s="130" t="s">
        <v>36</v>
      </c>
      <c r="E13" s="117"/>
      <c r="F13" s="117"/>
      <c r="G13" s="118"/>
      <c r="H13" s="3"/>
      <c r="I13" s="3"/>
      <c r="J13" s="3"/>
      <c r="K13" s="3"/>
      <c r="L13" s="3"/>
      <c r="M13" s="116" t="s">
        <v>37</v>
      </c>
      <c r="N13" s="117"/>
      <c r="O13" s="117"/>
      <c r="P13" s="118"/>
      <c r="Q13" s="8"/>
    </row>
    <row r="14" spans="3:36" ht="3" customHeight="1" x14ac:dyDescent="0.25"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8"/>
      <c r="AG14" s="11" t="s">
        <v>29</v>
      </c>
      <c r="AH14" s="11" t="e">
        <f>COUNTIFS('[1]MINSUR-COMIN'!$K:$K,"MINSUR",'[1]MINSUR-COMIN'!$D:$D,"RESPONDIDO")</f>
        <v>#VALUE!</v>
      </c>
      <c r="AI14" s="11" t="e">
        <f>COUNTIFS('[1]MINSUR-COMIN'!$K:$K,"MINSUR",'[1]MINSUR-COMIN'!$D:$D,"FALTA RESPONDER")</f>
        <v>#VALUE!</v>
      </c>
      <c r="AJ14" s="11">
        <f>COUNTIFS('BOROO-COMIN'!$K:$K,"MINSUR",'BOROO-COMIN'!$E:$E,"INFORMATIVO")</f>
        <v>0</v>
      </c>
    </row>
    <row r="15" spans="3:36" ht="22.5" customHeight="1" x14ac:dyDescent="0.25">
      <c r="C15" s="7"/>
      <c r="D15" s="131" t="s">
        <v>38</v>
      </c>
      <c r="E15" s="108"/>
      <c r="F15" s="132">
        <f>$AA$15</f>
        <v>0</v>
      </c>
      <c r="G15" s="108"/>
      <c r="H15" s="3"/>
      <c r="I15" s="3"/>
      <c r="J15" s="3"/>
      <c r="K15" s="3"/>
      <c r="L15" s="3"/>
      <c r="M15" s="122" t="s">
        <v>39</v>
      </c>
      <c r="N15" s="108"/>
      <c r="O15" s="126">
        <f>$AD$15</f>
        <v>0</v>
      </c>
      <c r="P15" s="108"/>
      <c r="Q15" s="8"/>
      <c r="Z15" s="11" t="s">
        <v>40</v>
      </c>
      <c r="AA15" s="11">
        <f>COUNTIF('BOROO-COMIN'!$E:$E,"FALTA RESPONDER")</f>
        <v>0</v>
      </c>
      <c r="AC15" s="11" t="s">
        <v>41</v>
      </c>
      <c r="AD15" s="11">
        <f>COUNTIF('COMIN-BOROO'!$B:$B,"PENDIENTE COSAPI")</f>
        <v>0</v>
      </c>
      <c r="AG15" s="11" t="s">
        <v>42</v>
      </c>
      <c r="AH15" s="11">
        <f>COUNTIFS('BOROO-COMIN'!$K:$K,"INGENIERIA",'BOROO-COMIN'!$E:$E,"RESPONDIDO")</f>
        <v>0</v>
      </c>
      <c r="AI15" s="11">
        <f>COUNTIFS('BOROO-COMIN'!$K:$K,"INGENIERIA",'BOROO-COMIN'!$E:$E,"FALTA RESPONDER")</f>
        <v>0</v>
      </c>
      <c r="AJ15" s="11">
        <f>COUNTIFS('BOROO-COMIN'!$K:$K,"INGENIERIA",'BOROO-COMIN'!$E:$E,"INFORMATIVO")</f>
        <v>0</v>
      </c>
    </row>
    <row r="16" spans="3:36" ht="3.75" customHeight="1" x14ac:dyDescent="0.25"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8"/>
      <c r="AG16" s="11" t="s">
        <v>43</v>
      </c>
      <c r="AH16" s="11">
        <f>COUNTIFS('BOROO-COMIN'!$K:$K,"HSE",'BOROO-COMIN'!$E:$E,"RESPONDIDO")</f>
        <v>0</v>
      </c>
      <c r="AI16" s="11">
        <f>COUNTIFS('BOROO-COMIN'!$K:$K,"HSE",'BOROO-COMIN'!$E:$E,"FALTA RESPONDER")</f>
        <v>0</v>
      </c>
      <c r="AJ16" s="11">
        <f>COUNTIFS('BOROO-COMIN'!$K:$K,"HSE",'BOROO-COMIN'!$E:$E,"INFORMATIVO")</f>
        <v>0</v>
      </c>
    </row>
    <row r="17" spans="3:36" ht="22.5" customHeight="1" x14ac:dyDescent="0.25">
      <c r="C17" s="7"/>
      <c r="D17" s="122" t="s">
        <v>44</v>
      </c>
      <c r="E17" s="108"/>
      <c r="F17" s="123">
        <f>$AA$17</f>
        <v>0</v>
      </c>
      <c r="G17" s="108"/>
      <c r="H17" s="3"/>
      <c r="I17" s="3"/>
      <c r="J17" s="3"/>
      <c r="K17" s="3"/>
      <c r="L17" s="3"/>
      <c r="M17" s="122" t="s">
        <v>45</v>
      </c>
      <c r="N17" s="108"/>
      <c r="O17" s="123">
        <f>$AD$17</f>
        <v>0</v>
      </c>
      <c r="P17" s="108"/>
      <c r="Q17" s="8"/>
      <c r="Z17" s="11" t="s">
        <v>46</v>
      </c>
      <c r="AA17" s="11">
        <f>COUNTIF('BOROO-COMIN'!$E:$E,"RESPONDIDO")</f>
        <v>0</v>
      </c>
      <c r="AC17" s="11" t="s">
        <v>47</v>
      </c>
      <c r="AD17" s="11">
        <f>COUNTIF('COMIN-BOROO'!$S:$S,"VERDADERO")</f>
        <v>0</v>
      </c>
      <c r="AG17" s="11" t="s">
        <v>48</v>
      </c>
      <c r="AH17" s="11">
        <f>COUNTIFS('BOROO-COMIN'!$K:$K,"GERENCIA",'BOROO-COMIN'!$E:$E,"RESPONDIDO")</f>
        <v>0</v>
      </c>
      <c r="AI17" s="11">
        <f>COUNTIFS('BOROO-COMIN'!$K:$K,"GERENCIA",'BOROO-COMIN'!$E:$E,"FALTA RESPONDER")</f>
        <v>0</v>
      </c>
      <c r="AJ17" s="11">
        <f>COUNTIFS('BOROO-COMIN'!$K:$K,"GERENCIA",'BOROO-COMIN'!$E:$E,"INFORMATIVO")</f>
        <v>0</v>
      </c>
    </row>
    <row r="18" spans="3:36" ht="3.75" customHeight="1" x14ac:dyDescent="0.25"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8"/>
      <c r="AG18" s="11" t="s">
        <v>8</v>
      </c>
      <c r="AH18" s="11">
        <f>COUNTIFS('BOROO-COMIN'!$K:$K,"CONTROL DE PROYECTOS",'BOROO-COMIN'!$E:$E,"RESPONDIDO")</f>
        <v>0</v>
      </c>
      <c r="AI18" s="11">
        <f>COUNTIFS('BOROO-COMIN'!$K:$K,"CONTROL DE PROYECTOS",'BOROO-COMIN'!$E:$E,"FALTA RESPONDER")</f>
        <v>0</v>
      </c>
      <c r="AJ18" s="11">
        <f>COUNTIFS('BOROO-COMIN'!$K:$K,"CONTROL DE PROYECTOS",'BOROO-COMIN'!$E:$E,"INFORMATIVO")</f>
        <v>0</v>
      </c>
    </row>
    <row r="19" spans="3:36" ht="22.5" customHeight="1" x14ac:dyDescent="0.25">
      <c r="C19" s="7"/>
      <c r="D19" s="122" t="s">
        <v>49</v>
      </c>
      <c r="E19" s="108"/>
      <c r="F19" s="123">
        <f>$AA$19</f>
        <v>0</v>
      </c>
      <c r="G19" s="108"/>
      <c r="H19" s="3"/>
      <c r="I19" s="3"/>
      <c r="J19" s="3"/>
      <c r="K19" s="3"/>
      <c r="L19" s="3"/>
      <c r="M19" s="122" t="s">
        <v>50</v>
      </c>
      <c r="N19" s="108"/>
      <c r="O19" s="123">
        <f>$AD$19</f>
        <v>33</v>
      </c>
      <c r="P19" s="108"/>
      <c r="Q19" s="8"/>
      <c r="Z19" s="11" t="s">
        <v>49</v>
      </c>
      <c r="AA19" s="11">
        <f>COUNTIF('BOROO-COMIN'!$E:$E,"INFORMATIVO")</f>
        <v>0</v>
      </c>
      <c r="AC19" s="11" t="s">
        <v>51</v>
      </c>
      <c r="AD19" s="11">
        <f>COUNTIF('COMIN-BOROO'!$L:$L,"NO")</f>
        <v>33</v>
      </c>
      <c r="AG19" s="11" t="s">
        <v>7</v>
      </c>
      <c r="AH19" s="11">
        <f>COUNTIFS('BOROO-COMIN'!$K:$K,"CONSTRUCCION",'BOROO-COMIN'!$E:$E,"RESPONDIDO")</f>
        <v>0</v>
      </c>
      <c r="AI19" s="11">
        <f>COUNTIFS('BOROO-COMIN'!$K:$K,"CONSTRUCCION",'BOROO-COMIN'!$E:$E,"FALTA RESPONDER")</f>
        <v>0</v>
      </c>
      <c r="AJ19" s="11">
        <f>COUNTIFS('BOROO-COMIN'!$K:$K,"CONSTRUCCION",'BOROO-COMIN'!$E:$E,"INFORMATIVO")</f>
        <v>0</v>
      </c>
    </row>
    <row r="20" spans="3:36" ht="3.75" customHeight="1" x14ac:dyDescent="0.25"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8"/>
      <c r="AG20" s="11" t="s">
        <v>13</v>
      </c>
      <c r="AH20" s="11">
        <f>COUNTIFS('BOROO-COMIN'!$K:$K,"CALIDAD",'BOROO-COMIN'!$E:$E,"RESPONDIDO")</f>
        <v>0</v>
      </c>
      <c r="AI20" s="11">
        <f>COUNTIFS('BOROO-COMIN'!$K:$K,"CALIDAD",'BOROO-COMIN'!$E:$E,"FALTA RESPONDER")</f>
        <v>0</v>
      </c>
      <c r="AJ20" s="11">
        <f>COUNTIFS('BOROO-COMIN'!$K:$K,"CALIDAD",'BOROO-COMIN'!$E:$E,"INFORMATIVO")</f>
        <v>0</v>
      </c>
    </row>
    <row r="21" spans="3:36" ht="22.5" customHeight="1" x14ac:dyDescent="0.25">
      <c r="C21" s="7"/>
      <c r="D21" s="122" t="s">
        <v>52</v>
      </c>
      <c r="E21" s="108"/>
      <c r="F21" s="123">
        <f>$AA$21</f>
        <v>0</v>
      </c>
      <c r="G21" s="108"/>
      <c r="H21" s="3"/>
      <c r="I21" s="3"/>
      <c r="J21" s="3"/>
      <c r="K21" s="3"/>
      <c r="L21" s="3"/>
      <c r="M21" s="122" t="s">
        <v>52</v>
      </c>
      <c r="N21" s="108"/>
      <c r="O21" s="123">
        <f>$AD$21</f>
        <v>0</v>
      </c>
      <c r="P21" s="108"/>
      <c r="Q21" s="8"/>
      <c r="Z21" s="11" t="s">
        <v>52</v>
      </c>
      <c r="AA21" s="11">
        <f>COUNTIF('BOROO-COMIN'!$E:$E,"ANULADO")</f>
        <v>0</v>
      </c>
      <c r="AC21" s="11" t="s">
        <v>52</v>
      </c>
      <c r="AD21" s="11">
        <f>COUNTIF('COMIN-BOROO'!$B:$B,"ANULADO")</f>
        <v>0</v>
      </c>
      <c r="AG21" s="11" t="s">
        <v>53</v>
      </c>
      <c r="AH21" s="11">
        <f>COUNTIFS('BOROO-COMIN'!$K:$K,"ADMINISTRACION DE CONTRATOS",'BOROO-COMIN'!$E:$E,"RESPONDIDO")</f>
        <v>0</v>
      </c>
      <c r="AI21" s="11">
        <f>COUNTIFS('BOROO-COMIN'!$K:$K,"ADMINISTRACION DE CONTRATOS",'BOROO-COMIN'!$E:$E,"FALTA RESPONDER")</f>
        <v>0</v>
      </c>
      <c r="AJ21" s="11">
        <f>COUNTIFS('BOROO-COMIN'!$K:$K,"ADMINISTRACION DE CONTRATOS",'BOROO-COMIN'!$E:$E,"INFORMATIVO")</f>
        <v>0</v>
      </c>
    </row>
    <row r="22" spans="3:36" ht="3.75" customHeight="1" x14ac:dyDescent="0.25"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8"/>
      <c r="AG22" s="11" t="s">
        <v>4</v>
      </c>
      <c r="AH22" s="11">
        <f>COUNTIFS('BOROO-COMIN'!$K:$K,"ADMINISTRACION",'BOROO-COMIN'!$E:$E,"RESPONDIDO")</f>
        <v>0</v>
      </c>
      <c r="AI22" s="11">
        <f>COUNTIFS('BOROO-COMIN'!$K:$K,"ADMINISTRACION",'BOROO-COMIN'!$E:$E,"FALTA RESPONDER")</f>
        <v>0</v>
      </c>
      <c r="AJ22" s="11">
        <f>COUNTIFS('BOROO-COMIN'!$K:$K,"ADMINISTRACION",'BOROO-COMIN'!$E:$E,"INFORMATIVO")</f>
        <v>0</v>
      </c>
    </row>
    <row r="23" spans="3:36" ht="30" customHeight="1" x14ac:dyDescent="0.25">
      <c r="C23" s="7"/>
      <c r="D23" s="111" t="s">
        <v>54</v>
      </c>
      <c r="E23" s="112"/>
      <c r="F23" s="113">
        <f>SUM($F$15,$F$17,$F$19,$F$21)</f>
        <v>0</v>
      </c>
      <c r="G23" s="112"/>
      <c r="H23" s="3"/>
      <c r="I23" s="3"/>
      <c r="J23" s="3"/>
      <c r="K23" s="3"/>
      <c r="L23" s="3"/>
      <c r="M23" s="111" t="s">
        <v>55</v>
      </c>
      <c r="N23" s="112"/>
      <c r="O23" s="113">
        <f>SUM($O$15,$O$17,$O$19,$O$21)</f>
        <v>33</v>
      </c>
      <c r="P23" s="112"/>
      <c r="Q23" s="8"/>
    </row>
    <row r="24" spans="3:36" ht="26.25" customHeight="1" x14ac:dyDescent="0.25">
      <c r="C24" s="7"/>
      <c r="D24" s="3"/>
      <c r="E24" s="3"/>
      <c r="F24" s="3"/>
      <c r="G24" s="3"/>
      <c r="H24" s="3"/>
      <c r="I24" s="3"/>
      <c r="J24" s="3"/>
      <c r="K24" s="3"/>
      <c r="L24" s="3"/>
      <c r="M24" s="114" t="s">
        <v>56</v>
      </c>
      <c r="N24" s="115"/>
      <c r="O24" s="115"/>
      <c r="P24" s="115"/>
      <c r="Q24" s="8"/>
    </row>
    <row r="25" spans="3:36" ht="9" customHeight="1" x14ac:dyDescent="0.25"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</row>
    <row r="26" spans="3:36" ht="13.5" customHeight="1" x14ac:dyDescent="0.25"/>
    <row r="27" spans="3:36" ht="9" customHeight="1" x14ac:dyDescent="0.25"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  <c r="AD27" s="11" t="s">
        <v>34</v>
      </c>
      <c r="AE27" s="11" t="s">
        <v>35</v>
      </c>
    </row>
    <row r="28" spans="3:36" ht="33.75" customHeight="1" x14ac:dyDescent="0.25">
      <c r="C28" s="7"/>
      <c r="D28" s="3"/>
      <c r="E28" s="3"/>
      <c r="F28" s="3"/>
      <c r="G28" s="3"/>
      <c r="H28" s="3"/>
      <c r="I28" s="3"/>
      <c r="J28" s="3"/>
      <c r="K28" s="3"/>
      <c r="L28" s="3"/>
      <c r="M28" s="116" t="s">
        <v>57</v>
      </c>
      <c r="N28" s="117"/>
      <c r="O28" s="117"/>
      <c r="P28" s="118"/>
      <c r="Q28" s="8"/>
      <c r="Z28" s="11" t="s">
        <v>58</v>
      </c>
      <c r="AA28" s="11">
        <f>AVERAGE('BOROO-COMIN'!$O:$O)</f>
        <v>44874</v>
      </c>
      <c r="AC28" s="15">
        <v>43221</v>
      </c>
      <c r="AD28" s="16" t="e">
        <f>AVERAGEIFS('BOROO-COMIN'!$O:$O,'BOROO-COMIN'!$M:$M,"&gt;=43221",'BOROO-COMIN'!$M:$M,"&lt;=43251")</f>
        <v>#DIV/0!</v>
      </c>
      <c r="AE28" s="16" t="e">
        <f>AVERAGEIFS('COMIN-BOROO'!$Q:$Q,'COMIN-BOROO'!$O:$O,"&gt;=43221",'COMIN-BOROO'!$O:$O,"&lt;=43251")</f>
        <v>#DIV/0!</v>
      </c>
      <c r="AG28" s="11" t="s">
        <v>16</v>
      </c>
      <c r="AH28" s="11">
        <f>COUNTIF('BOROO-COMIN'!$D:$D,"CARTA")</f>
        <v>0</v>
      </c>
    </row>
    <row r="29" spans="3:36" ht="3.75" customHeight="1" x14ac:dyDescent="0.25">
      <c r="C29" s="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8"/>
      <c r="Z29" s="11" t="s">
        <v>59</v>
      </c>
      <c r="AA29" s="11" t="e">
        <f>AVERAGE('COMIN-BOROO'!$Q:$Q)</f>
        <v>#DIV/0!</v>
      </c>
      <c r="AC29" s="15">
        <v>43252</v>
      </c>
      <c r="AD29" s="16" t="e">
        <f>AVERAGEIFS('BOROO-COMIN'!$O:$O,'BOROO-COMIN'!$M:$M,"&gt;=43252",'BOROO-COMIN'!$M:$M,"&lt;=43281")</f>
        <v>#DIV/0!</v>
      </c>
      <c r="AE29" s="16" t="e">
        <f>AVERAGEIFS('COMIN-BOROO'!$Q:$Q,'COMIN-BOROO'!$O:$O,"&gt;=43252",'COMIN-BOROO'!$O:$O,"&lt;=43281")</f>
        <v>#DIV/0!</v>
      </c>
      <c r="AG29" s="11" t="s">
        <v>60</v>
      </c>
      <c r="AH29" s="11">
        <f>COUNTIF('BOROO-COMIN'!$D:$D,"CERTIFICADO")</f>
        <v>0</v>
      </c>
    </row>
    <row r="30" spans="3:36" ht="26.25" customHeight="1" x14ac:dyDescent="0.25"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19" t="s">
        <v>61</v>
      </c>
      <c r="P30" s="119" t="s">
        <v>62</v>
      </c>
      <c r="Q30" s="8"/>
      <c r="X30" s="17"/>
      <c r="Z30" s="11" t="s">
        <v>4</v>
      </c>
      <c r="AA30" s="11">
        <f>COUNTIFS('BOROO-COMIN'!$E:$E,"FALTA RESPONDER",'BOROO-COMIN'!$K:$K,"ADMINISTRACION")</f>
        <v>0</v>
      </c>
      <c r="AB30" s="11" t="s">
        <v>63</v>
      </c>
      <c r="AC30" s="15">
        <v>43282</v>
      </c>
      <c r="AD30" s="16" t="e">
        <f>AVERAGEIFS('BOROO-COMIN'!$O:$O,'BOROO-COMIN'!$M:$M,"&gt;=43282",'BOROO-COMIN'!$M:$M,"&lt;=43312")</f>
        <v>#DIV/0!</v>
      </c>
      <c r="AE30" s="16" t="e">
        <f>AVERAGEIFS('COMIN-BOROO'!$Q:$Q,'COMIN-BOROO'!$O:$O,"&gt;=43282",'COMIN-BOROO'!$O:$O,"&lt;=43312")</f>
        <v>#DIV/0!</v>
      </c>
      <c r="AG30" s="11" t="s">
        <v>22</v>
      </c>
      <c r="AH30" s="11">
        <f>COUNTIF('BOROO-COMIN'!$D:$D,"CRONOGRAMA")</f>
        <v>0</v>
      </c>
    </row>
    <row r="31" spans="3:36" ht="26.25" customHeight="1" x14ac:dyDescent="0.25"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20"/>
      <c r="P31" s="120"/>
      <c r="Q31" s="8"/>
      <c r="Z31" s="11" t="s">
        <v>53</v>
      </c>
      <c r="AA31" s="11">
        <f>COUNTIFS('BOROO-COMIN'!$E:$E,"FALTA RESPONDER",'BOROO-COMIN'!$K:$K,"ADMINISTRACION DE CONTRATOS")</f>
        <v>0</v>
      </c>
      <c r="AB31" s="11" t="e">
        <f>AVERAGEIF('BOROO-COMIN'!$K:$K,"ADMINISTRACION DE CONTRATOS",'BOROO-COMIN'!$O:$O)</f>
        <v>#DIV/0!</v>
      </c>
      <c r="AC31" s="15">
        <v>43313</v>
      </c>
      <c r="AD31" s="16" t="e">
        <f>AVERAGEIFS('BOROO-COMIN'!$O:$O,'BOROO-COMIN'!$M:$M,"&gt;=43313",'BOROO-COMIN'!$M:$M,"&lt;=43343")</f>
        <v>#DIV/0!</v>
      </c>
      <c r="AE31" s="16" t="e">
        <f>AVERAGEIFS('COMIN-BOROO'!$Q:$Q,'COMIN-BOROO'!$O:$O,"&gt;=43313",'COMIN-BOROO'!$O:$O,"&lt;=43343")</f>
        <v>#DIV/0!</v>
      </c>
      <c r="AG31" s="11" t="s">
        <v>64</v>
      </c>
      <c r="AH31" s="11">
        <f>COUNTIF('BOROO-COMIN'!$D:$D,"CV")</f>
        <v>0</v>
      </c>
    </row>
    <row r="32" spans="3:36" ht="26.25" customHeight="1" x14ac:dyDescent="0.25"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21"/>
      <c r="P32" s="121"/>
      <c r="Q32" s="8"/>
      <c r="Z32" s="11" t="s">
        <v>13</v>
      </c>
      <c r="AA32" s="11">
        <f>COUNTIFS('BOROO-COMIN'!$E:$E,"FALTA RESPONDER",'BOROO-COMIN'!$K:$K,"CALIDAD")</f>
        <v>0</v>
      </c>
      <c r="AB32" s="11" t="e">
        <f>AVERAGEIF('BOROO-COMIN'!$K:$K,"CALIDAD",'BOROO-COMIN'!$O:$O)</f>
        <v>#DIV/0!</v>
      </c>
      <c r="AC32" s="15">
        <v>43344</v>
      </c>
      <c r="AD32" s="16" t="e">
        <f>AVERAGEIFS('BOROO-COMIN'!$O:$O,'BOROO-COMIN'!$M:$M,"&gt;=43344",'BOROO-COMIN'!$M:$M,"&lt;=43373")</f>
        <v>#DIV/0!</v>
      </c>
      <c r="AE32" s="16" t="e">
        <f>AVERAGEIFS('COMIN-BOROO'!$Q:$Q,'COMIN-BOROO'!$O:$O,"&gt;=43344",'COMIN-BOROO'!$O:$O,"&lt;=43373")</f>
        <v>#DIV/0!</v>
      </c>
      <c r="AG32" s="11" t="s">
        <v>65</v>
      </c>
      <c r="AH32" s="11">
        <f>COUNTIF('BOROO-COMIN'!$D:$D,"DIAGRAMA UNIFILAR")</f>
        <v>0</v>
      </c>
    </row>
    <row r="33" spans="3:34" ht="17.25" customHeight="1" x14ac:dyDescent="0.25"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8"/>
      <c r="Z33" s="11" t="s">
        <v>7</v>
      </c>
      <c r="AA33" s="11">
        <f>COUNTIFS('BOROO-COMIN'!$E:$E,"FALTA RESPONDER",'BOROO-COMIN'!$K:$K,"CONSTRUCCION")</f>
        <v>0</v>
      </c>
      <c r="AB33" s="11" t="e">
        <f>AVERAGEIF('BOROO-COMIN'!$K:$K,"CONSTRUCCION",'BOROO-COMIN'!$O:$O)</f>
        <v>#DIV/0!</v>
      </c>
      <c r="AC33" s="15">
        <v>43374</v>
      </c>
      <c r="AD33" s="16" t="e">
        <f>AVERAGEIFS('BOROO-COMIN'!$O:$O,'BOROO-COMIN'!$M:$M,"&gt;=43374",'BOROO-COMIN'!$M:$M,"&lt;=43404")</f>
        <v>#DIV/0!</v>
      </c>
      <c r="AE33" s="16" t="e">
        <f>AVERAGEIFS('COMIN-BOROO'!$Q:$Q,'COMIN-BOROO'!$O:$O,"&gt;=43374",'COMIN-BOROO'!$O:$O,"&lt;=43404")</f>
        <v>#DIV/0!</v>
      </c>
      <c r="AG33" s="11" t="s">
        <v>66</v>
      </c>
      <c r="AH33" s="11">
        <f>COUNTIF('BOROO-COMIN'!$D:$D,"EXPEDIENTE")</f>
        <v>0</v>
      </c>
    </row>
    <row r="34" spans="3:34" ht="21" customHeight="1" x14ac:dyDescent="0.25">
      <c r="C34" s="7"/>
      <c r="D34" s="3"/>
      <c r="E34" s="3"/>
      <c r="F34" s="3"/>
      <c r="G34" s="3"/>
      <c r="H34" s="3"/>
      <c r="I34" s="3"/>
      <c r="J34" s="3"/>
      <c r="K34" s="3"/>
      <c r="L34" s="3"/>
      <c r="M34" s="107" t="s">
        <v>4</v>
      </c>
      <c r="N34" s="108"/>
      <c r="O34" s="18">
        <f>$AA$30</f>
        <v>0</v>
      </c>
      <c r="P34" s="18" t="str">
        <f>$AB$30</f>
        <v>-</v>
      </c>
      <c r="Q34" s="8"/>
      <c r="Z34" s="11" t="s">
        <v>8</v>
      </c>
      <c r="AA34" s="11">
        <f>COUNTIFS('BOROO-COMIN'!$E:$E,"FALTA RESPONDER",'BOROO-COMIN'!$K:$K,"CONTROL DE PROYECTOS")</f>
        <v>0</v>
      </c>
      <c r="AB34" s="11" t="e">
        <f>AVERAGEIF('BOROO-COMIN'!$K:$K,"CONTROL DE PROYECTOS",'BOROO-COMIN'!$O:$O)</f>
        <v>#DIV/0!</v>
      </c>
      <c r="AC34" s="15">
        <v>43405</v>
      </c>
      <c r="AD34" s="16" t="e">
        <f>AVERAGEIFS('BOROO-COMIN'!$O:$O,'BOROO-COMIN'!$M:$M,"&gt;=43405",'BOROO-COMIN'!$M:$M,"&lt;=43434")</f>
        <v>#DIV/0!</v>
      </c>
      <c r="AE34" s="16" t="e">
        <f>AVERAGEIFS('COMIN-BOROO'!$Q:$Q,'COMIN-BOROO'!$O:$O,"&gt;=43405",'COMIN-BOROO'!$O:$O,"&lt;=43434")</f>
        <v>#DIV/0!</v>
      </c>
      <c r="AG34" s="11" t="s">
        <v>67</v>
      </c>
      <c r="AH34" s="11">
        <f>COUNTIF('BOROO-COMIN'!$D:$D,"HISTOGRAMA")</f>
        <v>0</v>
      </c>
    </row>
    <row r="35" spans="3:34" ht="21" customHeight="1" x14ac:dyDescent="0.25">
      <c r="C35" s="7"/>
      <c r="D35" s="3"/>
      <c r="E35" s="3"/>
      <c r="F35" s="3"/>
      <c r="G35" s="3"/>
      <c r="H35" s="3"/>
      <c r="I35" s="3"/>
      <c r="J35" s="3"/>
      <c r="K35" s="3"/>
      <c r="L35" s="3"/>
      <c r="M35" s="107" t="s">
        <v>53</v>
      </c>
      <c r="N35" s="108"/>
      <c r="O35" s="18">
        <f>$AA$31</f>
        <v>0</v>
      </c>
      <c r="P35" s="19" t="e">
        <f>$AB$31</f>
        <v>#DIV/0!</v>
      </c>
      <c r="Q35" s="8"/>
      <c r="Z35" s="11" t="s">
        <v>15</v>
      </c>
      <c r="AA35" s="11">
        <f>COUNTIFS('BOROO-COMIN'!$E:$E,"FALTA RESPONDER",'BOROO-COMIN'!$K:$K,"HSE")</f>
        <v>0</v>
      </c>
      <c r="AB35" s="11" t="e">
        <f>AVERAGEIF('BOROO-COMIN'!$K:$K,"SSOMA",'BOROO-COMIN'!$O:$O)</f>
        <v>#DIV/0!</v>
      </c>
      <c r="AC35" s="15">
        <v>43435</v>
      </c>
      <c r="AG35" s="11" t="s">
        <v>18</v>
      </c>
      <c r="AH35" s="11">
        <f>COUNTIF('BOROO-COMIN'!$D:$D,"INFORME")</f>
        <v>0</v>
      </c>
    </row>
    <row r="36" spans="3:34" ht="21" customHeight="1" x14ac:dyDescent="0.25">
      <c r="C36" s="7"/>
      <c r="D36" s="3"/>
      <c r="E36" s="3"/>
      <c r="F36" s="3"/>
      <c r="G36" s="3"/>
      <c r="H36" s="3"/>
      <c r="I36" s="3"/>
      <c r="J36" s="3"/>
      <c r="K36" s="3"/>
      <c r="L36" s="3"/>
      <c r="M36" s="107" t="s">
        <v>13</v>
      </c>
      <c r="N36" s="108"/>
      <c r="O36" s="18">
        <f>$AA$32</f>
        <v>0</v>
      </c>
      <c r="P36" s="19" t="e">
        <f>$AB$32</f>
        <v>#DIV/0!</v>
      </c>
      <c r="Q36" s="8"/>
      <c r="Z36" s="11" t="s">
        <v>42</v>
      </c>
      <c r="AA36" s="11">
        <f>COUNTIFS('BOROO-COMIN'!$E:$E,"FALTA RESPONDER",'BOROO-COMIN'!$K:$K,"INGENIERIA")</f>
        <v>0</v>
      </c>
      <c r="AB36" s="11" t="e">
        <f>AVERAGEIF('BOROO-COMIN'!$K:$K,"INGENIERIA",'BOROO-COMIN'!$O:$O)</f>
        <v>#DIV/0!</v>
      </c>
      <c r="AC36" s="15">
        <v>43466</v>
      </c>
      <c r="AG36" s="11" t="s">
        <v>68</v>
      </c>
      <c r="AH36" s="11">
        <f>COUNTIF('BOROO-COMIN'!$D:$D,"INFORME MENSUAL SSOMA")</f>
        <v>0</v>
      </c>
    </row>
    <row r="37" spans="3:34" ht="21" customHeight="1" x14ac:dyDescent="0.25">
      <c r="C37" s="7"/>
      <c r="D37" s="3"/>
      <c r="E37" s="3"/>
      <c r="F37" s="3"/>
      <c r="G37" s="3"/>
      <c r="H37" s="3"/>
      <c r="I37" s="3"/>
      <c r="J37" s="3"/>
      <c r="K37" s="3"/>
      <c r="L37" s="3"/>
      <c r="M37" s="107" t="s">
        <v>7</v>
      </c>
      <c r="N37" s="108"/>
      <c r="O37" s="18">
        <f>$AA$33</f>
        <v>0</v>
      </c>
      <c r="P37" s="19" t="e">
        <f>$AB$33</f>
        <v>#DIV/0!</v>
      </c>
      <c r="Q37" s="8"/>
      <c r="AG37" s="11" t="s">
        <v>69</v>
      </c>
      <c r="AH37" s="11">
        <f>COUNTIF('BOROO-COMIN'!$D:$D,"IPERC")</f>
        <v>0</v>
      </c>
    </row>
    <row r="38" spans="3:34" ht="26.25" customHeight="1" x14ac:dyDescent="0.25">
      <c r="C38" s="7"/>
      <c r="D38" s="3"/>
      <c r="E38" s="3"/>
      <c r="F38" s="3"/>
      <c r="G38" s="3"/>
      <c r="H38" s="3"/>
      <c r="I38" s="3"/>
      <c r="J38" s="3"/>
      <c r="K38" s="3"/>
      <c r="L38" s="3"/>
      <c r="M38" s="107" t="s">
        <v>8</v>
      </c>
      <c r="N38" s="108"/>
      <c r="O38" s="18">
        <f>$AA$34</f>
        <v>0</v>
      </c>
      <c r="P38" s="19" t="e">
        <f>$AB$34</f>
        <v>#DIV/0!</v>
      </c>
      <c r="Q38" s="8"/>
      <c r="AG38" s="11" t="s">
        <v>70</v>
      </c>
      <c r="AH38" s="11">
        <f>COUNTIF('BOROO-COMIN'!$D:$D,"LISTADOS")</f>
        <v>0</v>
      </c>
    </row>
    <row r="39" spans="3:34" ht="21" customHeight="1" x14ac:dyDescent="0.25">
      <c r="C39" s="7"/>
      <c r="D39" s="3"/>
      <c r="E39" s="3"/>
      <c r="F39" s="3"/>
      <c r="G39" s="3"/>
      <c r="H39" s="3"/>
      <c r="I39" s="3"/>
      <c r="J39" s="3"/>
      <c r="K39" s="3"/>
      <c r="L39" s="3"/>
      <c r="M39" s="107" t="s">
        <v>15</v>
      </c>
      <c r="N39" s="108"/>
      <c r="O39" s="18">
        <f>$AA$35</f>
        <v>0</v>
      </c>
      <c r="P39" s="19" t="e">
        <f>$AB$35</f>
        <v>#DIV/0!</v>
      </c>
      <c r="Q39" s="8"/>
      <c r="X39" s="17"/>
      <c r="Y39" s="17"/>
      <c r="AG39" s="11" t="s">
        <v>11</v>
      </c>
      <c r="AH39" s="11">
        <f>COUNTIF('BOROO-COMIN'!$D:$D,"MATRIZ")</f>
        <v>0</v>
      </c>
    </row>
    <row r="40" spans="3:34" ht="21" customHeight="1" x14ac:dyDescent="0.25">
      <c r="C40" s="7"/>
      <c r="D40" s="3"/>
      <c r="E40" s="3"/>
      <c r="F40" s="3"/>
      <c r="G40" s="3"/>
      <c r="H40" s="3"/>
      <c r="I40" s="3"/>
      <c r="J40" s="3"/>
      <c r="K40" s="3"/>
      <c r="L40" s="3"/>
      <c r="M40" s="107" t="s">
        <v>42</v>
      </c>
      <c r="N40" s="108"/>
      <c r="O40" s="18">
        <f>$AA$36</f>
        <v>0</v>
      </c>
      <c r="P40" s="19" t="e">
        <f>$AB$36</f>
        <v>#DIV/0!</v>
      </c>
      <c r="Q40" s="8"/>
      <c r="Z40" s="17"/>
      <c r="AG40" s="11" t="s">
        <v>9</v>
      </c>
      <c r="AH40" s="11">
        <f>COUNTIF('BOROO-COMIN'!$D:$D,"MINUTA")</f>
        <v>0</v>
      </c>
    </row>
    <row r="41" spans="3:34" ht="3.75" customHeight="1" x14ac:dyDescent="0.25"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8"/>
      <c r="AG41" s="11" t="s">
        <v>71</v>
      </c>
      <c r="AH41" s="11">
        <f>COUNTIF('BOROO-COMIN'!$D:$D,"MOF")</f>
        <v>0</v>
      </c>
    </row>
    <row r="42" spans="3:34" ht="15" customHeight="1" x14ac:dyDescent="0.25">
      <c r="C42" s="7"/>
      <c r="D42" s="109" t="s">
        <v>72</v>
      </c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8"/>
      <c r="AG42" s="11" t="s">
        <v>71</v>
      </c>
      <c r="AH42" s="11">
        <f>COUNTIF('BOROO-COMIN'!$D:$D,"MOF")</f>
        <v>0</v>
      </c>
    </row>
    <row r="43" spans="3:34" ht="9" customHeight="1" x14ac:dyDescent="0.25"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  <c r="AG43" s="11" t="s">
        <v>71</v>
      </c>
      <c r="AH43" s="11">
        <f>COUNTIF('BOROO-COMIN'!$D:$D,"MOF")</f>
        <v>0</v>
      </c>
    </row>
    <row r="44" spans="3:34" ht="13.5" customHeight="1" x14ac:dyDescent="0.25">
      <c r="AG44" s="11" t="s">
        <v>20</v>
      </c>
      <c r="AH44" s="11">
        <f>COUNTIF('BOROO-COMIN'!$D:$D,"NCR")</f>
        <v>0</v>
      </c>
    </row>
    <row r="45" spans="3:34" ht="9" customHeight="1" x14ac:dyDescent="0.25"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  <c r="AG45" s="11" t="s">
        <v>23</v>
      </c>
      <c r="AH45" s="11">
        <f>COUNTIF('BOROO-COMIN'!$D:$D,"ORGANIGRAMA")</f>
        <v>0</v>
      </c>
    </row>
    <row r="46" spans="3:34" ht="15.75" customHeight="1" x14ac:dyDescent="0.25"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8"/>
      <c r="AG46" s="11" t="s">
        <v>12</v>
      </c>
      <c r="AH46" s="11">
        <f>COUNTIF('BOROO-COMIN'!$D:$D,"PETS")</f>
        <v>0</v>
      </c>
    </row>
    <row r="47" spans="3:34" ht="15.75" customHeight="1" x14ac:dyDescent="0.25"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8"/>
      <c r="AG47" s="11" t="s">
        <v>17</v>
      </c>
      <c r="AH47" s="11">
        <f>COUNTIF('BOROO-COMIN'!$D:$D,"PLAN")</f>
        <v>0</v>
      </c>
    </row>
    <row r="48" spans="3:34" ht="15.75" customHeight="1" x14ac:dyDescent="0.25"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8"/>
      <c r="AG48" s="11" t="s">
        <v>73</v>
      </c>
      <c r="AH48" s="11">
        <f>COUNTIF('BOROO-COMIN'!$D:$D,"PLANO")</f>
        <v>0</v>
      </c>
    </row>
    <row r="49" spans="3:34" ht="15.75" customHeight="1" x14ac:dyDescent="0.25"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8"/>
      <c r="AG49" s="11" t="s">
        <v>74</v>
      </c>
      <c r="AH49" s="11">
        <f>COUNTIF('BOROO-COMIN'!$D:$D,"PLANO GENERAL")</f>
        <v>0</v>
      </c>
    </row>
    <row r="50" spans="3:34" ht="15.75" customHeight="1" x14ac:dyDescent="0.25">
      <c r="C50" s="7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8"/>
      <c r="AG50" s="11" t="s">
        <v>75</v>
      </c>
      <c r="AH50" s="11">
        <f>COUNTIF('BOROO-COMIN'!$D:$D,"PPI")</f>
        <v>0</v>
      </c>
    </row>
    <row r="51" spans="3:34" ht="15.75" customHeight="1" x14ac:dyDescent="0.25">
      <c r="C51" s="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8"/>
      <c r="AG51" s="11" t="s">
        <v>5</v>
      </c>
      <c r="AH51" s="11">
        <f>COUNTIF('BOROO-COMIN'!$D:$D,"PROCEDIMIENTO")</f>
        <v>0</v>
      </c>
    </row>
    <row r="52" spans="3:34" ht="15.75" customHeight="1" x14ac:dyDescent="0.25"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8"/>
      <c r="AG52" s="11" t="s">
        <v>76</v>
      </c>
      <c r="AH52" s="11">
        <f>COUNTIF('BOROO-COMIN'!$D:$D,"REGISTRO")</f>
        <v>0</v>
      </c>
    </row>
    <row r="53" spans="3:34" ht="15.75" customHeight="1" x14ac:dyDescent="0.25"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8"/>
      <c r="AG53" s="11" t="s">
        <v>14</v>
      </c>
      <c r="AH53" s="11">
        <f>COUNTIF('BOROO-COMIN'!$D:$D,"REPORTE DIARIO")</f>
        <v>0</v>
      </c>
    </row>
    <row r="54" spans="3:34" ht="15.75" customHeight="1" x14ac:dyDescent="0.25"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8"/>
      <c r="AG54" s="11" t="s">
        <v>77</v>
      </c>
      <c r="AH54" s="11">
        <f>COUNTIF('BOROO-COMIN'!$D:$D,"REPORTE HSE")</f>
        <v>0</v>
      </c>
    </row>
    <row r="55" spans="3:34" ht="15.75" customHeight="1" x14ac:dyDescent="0.25"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8"/>
      <c r="AG55" s="11" t="s">
        <v>78</v>
      </c>
      <c r="AH55" s="11">
        <f>COUNTIF('BOROO-COMIN'!$D:$D,"REPORTE MENSUAL")</f>
        <v>0</v>
      </c>
    </row>
    <row r="56" spans="3:34" ht="15.75" customHeight="1" x14ac:dyDescent="0.25"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8"/>
      <c r="AG56" s="11" t="s">
        <v>79</v>
      </c>
      <c r="AH56" s="11">
        <f>COUNTIF('BOROO-COMIN'!$D:$D,"REPORTE NOTIFICACION")</f>
        <v>0</v>
      </c>
    </row>
    <row r="57" spans="3:34" ht="15.75" customHeight="1" x14ac:dyDescent="0.25"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8"/>
      <c r="AG57" s="11" t="s">
        <v>21</v>
      </c>
      <c r="AH57" s="11">
        <f>COUNTIF('BOROO-COMIN'!$D:$D,"REPORTE SEMANAL")</f>
        <v>0</v>
      </c>
    </row>
    <row r="58" spans="3:34" ht="15.75" customHeight="1" x14ac:dyDescent="0.25"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8"/>
      <c r="AG58" s="11" t="s">
        <v>80</v>
      </c>
      <c r="AH58" s="11">
        <f>COUNTIF('BOROO-COMIN'!$D:$D,"RFI")</f>
        <v>0</v>
      </c>
    </row>
    <row r="59" spans="3:34" ht="15.75" customHeight="1" x14ac:dyDescent="0.25"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8"/>
      <c r="AG59" s="11" t="s">
        <v>81</v>
      </c>
      <c r="AH59" s="11">
        <f>COUNTIF('BOROO-COMIN'!$D:$D,"SKETCH")</f>
        <v>0</v>
      </c>
    </row>
    <row r="60" spans="3:34" ht="9" customHeight="1" x14ac:dyDescent="0.25">
      <c r="C60" s="12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/>
      <c r="AG60" s="11" t="s">
        <v>82</v>
      </c>
      <c r="AH60" s="11">
        <f>COUNTIF('BOROO-COMIN'!$D:$D,"STANDARD")</f>
        <v>0</v>
      </c>
    </row>
    <row r="61" spans="3:34" ht="11.25" customHeight="1" x14ac:dyDescent="0.25"/>
    <row r="62" spans="3:34" ht="15.75" customHeight="1" x14ac:dyDescent="0.25"/>
    <row r="63" spans="3:34" ht="15.75" customHeight="1" x14ac:dyDescent="0.25"/>
    <row r="64" spans="3:3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4">
    <mergeCell ref="C2:F3"/>
    <mergeCell ref="G2:N2"/>
    <mergeCell ref="O2:Q2"/>
    <mergeCell ref="G3:N3"/>
    <mergeCell ref="O3:Q3"/>
    <mergeCell ref="D6:P6"/>
    <mergeCell ref="M8:P8"/>
    <mergeCell ref="M15:N15"/>
    <mergeCell ref="O15:P15"/>
    <mergeCell ref="D8:G8"/>
    <mergeCell ref="D10:G11"/>
    <mergeCell ref="M10:P11"/>
    <mergeCell ref="D13:G13"/>
    <mergeCell ref="M13:P13"/>
    <mergeCell ref="D15:E15"/>
    <mergeCell ref="F15:G15"/>
    <mergeCell ref="D17:E17"/>
    <mergeCell ref="F17:G17"/>
    <mergeCell ref="M17:N17"/>
    <mergeCell ref="O17:P17"/>
    <mergeCell ref="F19:G19"/>
    <mergeCell ref="M19:N19"/>
    <mergeCell ref="O19:P19"/>
    <mergeCell ref="D19:E19"/>
    <mergeCell ref="D21:E21"/>
    <mergeCell ref="F21:G21"/>
    <mergeCell ref="M21:N21"/>
    <mergeCell ref="O21:P21"/>
    <mergeCell ref="D23:E23"/>
    <mergeCell ref="F23:G23"/>
    <mergeCell ref="M40:N40"/>
    <mergeCell ref="D42:P42"/>
    <mergeCell ref="M23:N23"/>
    <mergeCell ref="O23:P23"/>
    <mergeCell ref="M24:P24"/>
    <mergeCell ref="M28:P28"/>
    <mergeCell ref="O30:O32"/>
    <mergeCell ref="P30:P32"/>
    <mergeCell ref="M34:N34"/>
    <mergeCell ref="M35:N35"/>
    <mergeCell ref="M36:N36"/>
    <mergeCell ref="M37:N37"/>
    <mergeCell ref="M38:N38"/>
    <mergeCell ref="M39:N39"/>
  </mergeCells>
  <conditionalFormatting sqref="O34:O40">
    <cfRule type="cellIs" dxfId="1" priority="1" operator="greaterThan">
      <formula>8</formula>
    </cfRule>
  </conditionalFormatting>
  <conditionalFormatting sqref="P35:P40">
    <cfRule type="cellIs" dxfId="0" priority="2" operator="greaterThan">
      <formula>5</formula>
    </cfRule>
  </conditionalFormatting>
  <printOptions horizontalCentered="1"/>
  <pageMargins left="0.51181102362204722" right="0.51181102362204722" top="0.74803149606299213" bottom="0.74803149606299213" header="0" footer="0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BOROO-COMIN</vt:lpstr>
      <vt:lpstr>COMIN-BOROO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Solis, Jaime</dc:creator>
  <cp:lastModifiedBy>EQUIPO</cp:lastModifiedBy>
  <cp:lastPrinted>2022-11-11T16:16:15Z</cp:lastPrinted>
  <dcterms:created xsi:type="dcterms:W3CDTF">2018-07-22T22:24:32Z</dcterms:created>
  <dcterms:modified xsi:type="dcterms:W3CDTF">2022-11-24T20:13:46Z</dcterms:modified>
</cp:coreProperties>
</file>