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updateLinks="always"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TUP\TUP 4\"/>
    </mc:Choice>
  </mc:AlternateContent>
  <xr:revisionPtr revIDLastSave="0" documentId="13_ncr:1_{2CCC6168-9077-4282-B882-23C268A1483F}" xr6:coauthVersionLast="47" xr6:coauthVersionMax="47" xr10:uidLastSave="{00000000-0000-0000-0000-000000000000}"/>
  <bookViews>
    <workbookView xWindow="-108" yWindow="-108" windowWidth="23256" windowHeight="12576" activeTab="2" xr2:uid="{E899FA34-6DE3-4640-B916-AC504F664995}"/>
  </bookViews>
  <sheets>
    <sheet name="Setting Tanggal" sheetId="4" r:id="rId1"/>
    <sheet name="Rekap TUP 4 Per Akun" sheetId="3" r:id="rId2"/>
    <sheet name="Rekap Usulan TUP 4" sheetId="2" r:id="rId3"/>
    <sheet name="Usulan TUP 4" sheetId="1" r:id="rId4"/>
    <sheet name="Referensi" sheetId="5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3" hidden="1">'Usulan TUP 4'!$A$14:$P$594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 localSheetId="3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1">#REF!</definedName>
    <definedName name="cAkun" localSheetId="2">#REF!</definedName>
    <definedName name="cAkun" localSheetId="3">#REF!</definedName>
    <definedName name="cAkun">#REF!</definedName>
    <definedName name="Cetak_dinamis">OFFSET('[1]DASHBOARD SP2D'!$B$1,0,0,COUNTA('[1]DASHBOARD SP2D'!$G:$G),6)</definedName>
    <definedName name="chkAkun" localSheetId="1">#REF!</definedName>
    <definedName name="chkAkun" localSheetId="2">#REF!</definedName>
    <definedName name="chkAkun" localSheetId="3">#REF!</definedName>
    <definedName name="chkAkun">#REF!</definedName>
    <definedName name="chkKegiatan" localSheetId="1">#REF!</definedName>
    <definedName name="chkKegiatan" localSheetId="2">#REF!</definedName>
    <definedName name="chkKegiatan" localSheetId="3">#REF!</definedName>
    <definedName name="chkKegiatan">#REF!</definedName>
    <definedName name="chkKomponen" localSheetId="1">#REF!</definedName>
    <definedName name="chkKomponen" localSheetId="2">#REF!</definedName>
    <definedName name="chkKomponen" localSheetId="3">#REF!</definedName>
    <definedName name="chkKomponen">#REF!</definedName>
    <definedName name="chkKRO" localSheetId="1">#REF!</definedName>
    <definedName name="chkKRO" localSheetId="2">#REF!</definedName>
    <definedName name="chkKRO" localSheetId="3">#REF!</definedName>
    <definedName name="chkKRO">#REF!</definedName>
    <definedName name="chkProgram" localSheetId="1">#REF!</definedName>
    <definedName name="chkProgram" localSheetId="2">#REF!</definedName>
    <definedName name="chkProgram" localSheetId="3">#REF!</definedName>
    <definedName name="chkProgram">#REF!</definedName>
    <definedName name="chkRO" localSheetId="1">#REF!</definedName>
    <definedName name="chkRO" localSheetId="2">#REF!</definedName>
    <definedName name="chkRO" localSheetId="3">#REF!</definedName>
    <definedName name="chkRO">#REF!</definedName>
    <definedName name="chksKomponen" localSheetId="1">#REF!</definedName>
    <definedName name="chksKomponen" localSheetId="2">#REF!</definedName>
    <definedName name="chksKomponen" localSheetId="3">#REF!</definedName>
    <definedName name="chksKomponen">#REF!</definedName>
    <definedName name="cKegiatan" localSheetId="1">#REF!</definedName>
    <definedName name="cKegiatan" localSheetId="2">#REF!</definedName>
    <definedName name="cKegiatan" localSheetId="3">#REF!</definedName>
    <definedName name="cKegiatan">#REF!</definedName>
    <definedName name="cKomponen" localSheetId="1">#REF!</definedName>
    <definedName name="cKomponen" localSheetId="2">#REF!</definedName>
    <definedName name="cKomponen" localSheetId="3">#REF!</definedName>
    <definedName name="cKomponen">#REF!</definedName>
    <definedName name="cKRO" localSheetId="1">#REF!</definedName>
    <definedName name="cKRO" localSheetId="2">#REF!</definedName>
    <definedName name="cKRO" localSheetId="3">#REF!</definedName>
    <definedName name="cKRO">#REF!</definedName>
    <definedName name="cProgram" localSheetId="1">#REF!</definedName>
    <definedName name="cProgram" localSheetId="2">#REF!</definedName>
    <definedName name="cProgram" localSheetId="3">#REF!</definedName>
    <definedName name="cProgram">#REF!</definedName>
    <definedName name="cRO" localSheetId="1">#REF!</definedName>
    <definedName name="cRO" localSheetId="2">#REF!</definedName>
    <definedName name="cRO" localSheetId="3">#REF!</definedName>
    <definedName name="cRO">#REF!</definedName>
    <definedName name="cSKomponen" localSheetId="1">#REF!</definedName>
    <definedName name="cSKomponen" localSheetId="2">#REF!</definedName>
    <definedName name="cSKomponen" localSheetId="3">#REF!</definedName>
    <definedName name="cSKomponen">#REF!</definedName>
    <definedName name="Entri_Es2" localSheetId="1">#REF!</definedName>
    <definedName name="Entri_Es2" localSheetId="2">#REF!</definedName>
    <definedName name="Entri_Es2" localSheetId="3">#REF!</definedName>
    <definedName name="Entri_Es2">#REF!</definedName>
    <definedName name="Entri_Es3" localSheetId="1">#REF!</definedName>
    <definedName name="Entri_Es3" localSheetId="2">#REF!</definedName>
    <definedName name="Entri_Es3" localSheetId="3">#REF!</definedName>
    <definedName name="Entri_Es3">#REF!</definedName>
    <definedName name="Entri_Es4" localSheetId="1">#REF!</definedName>
    <definedName name="Entri_Es4" localSheetId="2">#REF!</definedName>
    <definedName name="Entri_Es4" localSheetId="3">#REF!</definedName>
    <definedName name="Entri_Es4">#REF!</definedName>
    <definedName name="Eselon3">[2]eselon3_4!$A$2:$A$7</definedName>
    <definedName name="Eselon4">[2]eselon3_4!$B$2:$B$11</definedName>
    <definedName name="FILTER_LAP" localSheetId="1">#REF!</definedName>
    <definedName name="FILTER_LAP" localSheetId="2">#REF!</definedName>
    <definedName name="FILTER_LAP" localSheetId="3">#REF!</definedName>
    <definedName name="FILTER_LAP">'[1]DASHBOARD SP2D'!#REF!</definedName>
    <definedName name="kegiatan" localSheetId="1">#REF!</definedName>
    <definedName name="kegiatan" localSheetId="2">#REF!</definedName>
    <definedName name="kegiatan" localSheetId="3">#REF!</definedName>
    <definedName name="kegiatan">#REF!</definedName>
    <definedName name="_xlnm.Print_Area" localSheetId="1">'Rekap TUP 4 Per Akun'!$A$2:$D$40</definedName>
    <definedName name="_xlnm.Print_Area" localSheetId="2">'Rekap Usulan TUP 4'!$B$1:$L$35</definedName>
    <definedName name="_xlnm.Print_Area" localSheetId="3">'Usulan TUP 4'!$B$1:$M$609</definedName>
    <definedName name="_xlnm.Print_Titles" localSheetId="3">'Usulan TUP 4'!$13:$14</definedName>
    <definedName name="rngSP2D" localSheetId="1">'[3]Tambahan Realisasi'!$C$2</definedName>
    <definedName name="rngSP2D" localSheetId="2">'[3]Tambahan Realisasi'!$C$2</definedName>
    <definedName name="rngSP2D" localSheetId="3">'[3]Tambahan Realisasi'!$C$2</definedName>
    <definedName name="rngSP2D">'[4]Tambahan Realisasi'!$C$2</definedName>
    <definedName name="rowEselon2" localSheetId="1">#REF!</definedName>
    <definedName name="rowEselon2" localSheetId="2">#REF!</definedName>
    <definedName name="rowEselon2" localSheetId="3">#REF!</definedName>
    <definedName name="rowEselon2">#REF!</definedName>
    <definedName name="rowKoord" localSheetId="1">#REF!</definedName>
    <definedName name="rowKoord" localSheetId="2">#REF!</definedName>
    <definedName name="rowKoord" localSheetId="3">#REF!</definedName>
    <definedName name="rowKoord">#REF!</definedName>
    <definedName name="rowSelect" localSheetId="1">#REF!</definedName>
    <definedName name="rowSelect" localSheetId="2">#REF!</definedName>
    <definedName name="rowSelect" localSheetId="3">#REF!</definedName>
    <definedName name="rowSelect">#REF!</definedName>
    <definedName name="rowSubKoord" localSheetId="1">#REF!</definedName>
    <definedName name="rowSubKoord" localSheetId="2">#REF!</definedName>
    <definedName name="rowSubKoord" localSheetId="3">#REF!</definedName>
    <definedName name="rowSubKoord">#REF!</definedName>
    <definedName name="SSBP" localSheetId="1">#REF!</definedName>
    <definedName name="SSBP" localSheetId="2">#REF!</definedName>
    <definedName name="SSBP" localSheetId="3">#REF!</definedName>
    <definedName name="SSBP">[1]SSBP!#REF!</definedName>
    <definedName name="Start_Jadi" localSheetId="1">#REF!</definedName>
    <definedName name="Start_Jadi" localSheetId="2">#REF!</definedName>
    <definedName name="Start_Jadi" localSheetId="3">'Usulan TUP 4'!$B$16</definedName>
    <definedName name="Start_Jadi">#REF!</definedName>
    <definedName name="TGL_SP2D">[1]DASHBOARD!$I$1</definedName>
    <definedName name="Z_0666B159_588F_4866_9225_22BB8C5C75D7_.wvu.FilterData" localSheetId="3" hidden="1">'Usulan TUP 4'!$B$14:$G$564</definedName>
    <definedName name="Z_1CBFAAB1_01F9_4074_B97F_16968F08465D_.wvu.FilterData" localSheetId="3" hidden="1">'Usulan TUP 4'!$B$14:$G$564</definedName>
    <definedName name="Z_870D6D1D_AB7E_495D_A683_0F30F0E49932_.wvu.FilterData" localSheetId="3" hidden="1">'Usulan TUP 4'!$B$14:$G$564</definedName>
    <definedName name="Z_B61BED65_E07C_48BC_BA70_4E0A7226E5B0_.wvu.FilterData" localSheetId="3" hidden="1">'Usulan TUP 4'!$B$14:$G$564</definedName>
    <definedName name="Z_C711365A_E59A_4CBB_B49C_CDF73C497C09_.wvu.FilterData" localSheetId="3" hidden="1">'Usulan TUP 4'!$B$14:$G$564</definedName>
    <definedName name="Z_C7D29E66_885F_4900_844F_0880DC4D973C_.wvu.FilterData" localSheetId="3" hidden="1">'Usulan TUP 4'!$B$14:$G$564</definedName>
    <definedName name="Z_D5D8B0E9_4282_4D54_9529_FEC4C3DC1F95_.wvu.FilterData" localSheetId="3" hidden="1">'Usulan TUP 4'!$B$14:$G$564</definedName>
    <definedName name="Z_DECCF59B_BB5B_4C9A_9F2F_5C8BAB0A1A11_.wvu.FilterData" localSheetId="3" hidden="1">'Usulan TUP 4'!$B$14:$G$564</definedName>
    <definedName name="Z_EBD5760D_0014_46BC_882E_14D814D06F66_.wvu.FilterData" localSheetId="3" hidden="1">'Usulan TUP 4'!$B$14:$G$564</definedName>
  </definedNames>
  <calcPr calcId="191029"/>
  <pivotCaches>
    <pivotCache cacheId="135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2" l="1"/>
  <c r="L20" i="2"/>
  <c r="L19" i="2"/>
  <c r="L18" i="2"/>
  <c r="L17" i="2"/>
  <c r="L15" i="2"/>
  <c r="L14" i="2"/>
  <c r="L13" i="2"/>
  <c r="L12" i="2"/>
  <c r="L11" i="2"/>
  <c r="L10" i="2"/>
  <c r="L9" i="2"/>
  <c r="I18" i="2" a="1"/>
  <c r="I18" i="2" s="1"/>
  <c r="I15" i="2"/>
  <c r="M484" i="1"/>
  <c r="M224" i="1"/>
  <c r="M30" i="1"/>
  <c r="M23" i="1"/>
  <c r="M473" i="1"/>
  <c r="L593" i="1"/>
  <c r="L588" i="1"/>
  <c r="L587" i="1" s="1"/>
  <c r="L586" i="1" s="1"/>
  <c r="L584" i="1"/>
  <c r="L582" i="1"/>
  <c r="L577" i="1" s="1"/>
  <c r="L578" i="1"/>
  <c r="L573" i="1"/>
  <c r="L570" i="1"/>
  <c r="L568" i="1"/>
  <c r="L565" i="1"/>
  <c r="L558" i="1"/>
  <c r="L554" i="1"/>
  <c r="L552" i="1"/>
  <c r="L550" i="1"/>
  <c r="L547" i="1"/>
  <c r="L540" i="1"/>
  <c r="L533" i="1"/>
  <c r="L531" i="1"/>
  <c r="L526" i="1"/>
  <c r="L523" i="1"/>
  <c r="L521" i="1"/>
  <c r="L516" i="1"/>
  <c r="L513" i="1"/>
  <c r="L511" i="1"/>
  <c r="L506" i="1"/>
  <c r="L505" i="1" s="1"/>
  <c r="L504" i="1"/>
  <c r="L503" i="1"/>
  <c r="L498" i="1"/>
  <c r="L497" i="1" s="1"/>
  <c r="L495" i="1"/>
  <c r="L494" i="1"/>
  <c r="L493" i="1" s="1"/>
  <c r="L488" i="1"/>
  <c r="L485" i="1"/>
  <c r="L483" i="1"/>
  <c r="L477" i="1"/>
  <c r="L474" i="1"/>
  <c r="L472" i="1"/>
  <c r="L467" i="1"/>
  <c r="L466" i="1" s="1"/>
  <c r="L464" i="1"/>
  <c r="L462" i="1"/>
  <c r="L457" i="1"/>
  <c r="L452" i="1"/>
  <c r="L445" i="1" s="1"/>
  <c r="L444" i="1" s="1"/>
  <c r="L446" i="1"/>
  <c r="L442" i="1"/>
  <c r="L440" i="1"/>
  <c r="L434" i="1"/>
  <c r="L433" i="1" s="1"/>
  <c r="L431" i="1"/>
  <c r="L429" i="1"/>
  <c r="L426" i="1"/>
  <c r="L420" i="1"/>
  <c r="L419" i="1" s="1"/>
  <c r="H13" i="2" s="1" a="1"/>
  <c r="H13" i="2" s="1"/>
  <c r="J13" i="2" s="1"/>
  <c r="L417" i="1"/>
  <c r="L415" i="1"/>
  <c r="L409" i="1"/>
  <c r="L408" i="1" s="1"/>
  <c r="L403" i="1"/>
  <c r="L401" i="1"/>
  <c r="L399" i="1"/>
  <c r="L392" i="1"/>
  <c r="L389" i="1"/>
  <c r="L383" i="1" s="1"/>
  <c r="L384" i="1"/>
  <c r="L381" i="1"/>
  <c r="L376" i="1"/>
  <c r="L373" i="1"/>
  <c r="L371" i="1"/>
  <c r="L369" i="1"/>
  <c r="L363" i="1"/>
  <c r="L360" i="1"/>
  <c r="L358" i="1"/>
  <c r="L356" i="1"/>
  <c r="L350" i="1"/>
  <c r="L347" i="1"/>
  <c r="L345" i="1"/>
  <c r="L339" i="1"/>
  <c r="L333" i="1"/>
  <c r="L332" i="1"/>
  <c r="L331" i="1" s="1"/>
  <c r="L330" i="1" s="1"/>
  <c r="L329" i="1" s="1"/>
  <c r="L318" i="1"/>
  <c r="L316" i="1"/>
  <c r="L313" i="1"/>
  <c r="L303" i="1"/>
  <c r="L302" i="1" s="1"/>
  <c r="L299" i="1"/>
  <c r="L297" i="1"/>
  <c r="L286" i="1"/>
  <c r="L284" i="1"/>
  <c r="L274" i="1"/>
  <c r="L270" i="1"/>
  <c r="L268" i="1"/>
  <c r="L266" i="1"/>
  <c r="L264" i="1"/>
  <c r="L262" i="1"/>
  <c r="L260" i="1"/>
  <c r="L258" i="1"/>
  <c r="L256" i="1"/>
  <c r="L254" i="1"/>
  <c r="L252" i="1"/>
  <c r="L250" i="1"/>
  <c r="L247" i="1" s="1"/>
  <c r="L246" i="1" s="1"/>
  <c r="L248" i="1"/>
  <c r="L241" i="1"/>
  <c r="L239" i="1"/>
  <c r="L234" i="1"/>
  <c r="L233" i="1" s="1"/>
  <c r="L231" i="1"/>
  <c r="L226" i="1"/>
  <c r="L225" i="1"/>
  <c r="L223" i="1"/>
  <c r="L218" i="1"/>
  <c r="L215" i="1"/>
  <c r="L212" i="1"/>
  <c r="L207" i="1"/>
  <c r="L204" i="1"/>
  <c r="L202" i="1"/>
  <c r="L200" i="1"/>
  <c r="L195" i="1"/>
  <c r="L192" i="1"/>
  <c r="L191" i="1"/>
  <c r="L189" i="1"/>
  <c r="L187" i="1"/>
  <c r="L181" i="1"/>
  <c r="L178" i="1"/>
  <c r="L177" i="1"/>
  <c r="L176" i="1"/>
  <c r="L170" i="1"/>
  <c r="L167" i="1"/>
  <c r="L165" i="1"/>
  <c r="L163" i="1"/>
  <c r="L158" i="1"/>
  <c r="L154" i="1"/>
  <c r="L152" i="1"/>
  <c r="L149" i="1"/>
  <c r="L146" i="1"/>
  <c r="L144" i="1"/>
  <c r="L139" i="1"/>
  <c r="L138" i="1" s="1"/>
  <c r="L134" i="1"/>
  <c r="L128" i="1"/>
  <c r="L125" i="1"/>
  <c r="L122" i="1"/>
  <c r="L117" i="1"/>
  <c r="L116" i="1" s="1"/>
  <c r="L111" i="1"/>
  <c r="L110" i="1" s="1"/>
  <c r="L109" i="1" s="1"/>
  <c r="L108" i="1" s="1"/>
  <c r="L107" i="1" s="1"/>
  <c r="L103" i="1"/>
  <c r="L101" i="1"/>
  <c r="L95" i="1"/>
  <c r="L92" i="1"/>
  <c r="L87" i="1"/>
  <c r="L83" i="1"/>
  <c r="L81" i="1"/>
  <c r="L76" i="1"/>
  <c r="L73" i="1"/>
  <c r="L71" i="1"/>
  <c r="L69" i="1"/>
  <c r="L67" i="1"/>
  <c r="L62" i="1"/>
  <c r="L58" i="1"/>
  <c r="L56" i="1"/>
  <c r="L51" i="1"/>
  <c r="L48" i="1"/>
  <c r="L43" i="1"/>
  <c r="L42" i="1"/>
  <c r="L39" i="1"/>
  <c r="L37" i="1"/>
  <c r="L32" i="1"/>
  <c r="L29" i="1"/>
  <c r="L27" i="1"/>
  <c r="L22" i="1"/>
  <c r="M504" i="1"/>
  <c r="M503" i="1" s="1"/>
  <c r="M593" i="1"/>
  <c r="M588" i="1"/>
  <c r="M584" i="1"/>
  <c r="M582" i="1"/>
  <c r="M578" i="1"/>
  <c r="M573" i="1"/>
  <c r="M570" i="1"/>
  <c r="M568" i="1"/>
  <c r="M565" i="1"/>
  <c r="M558" i="1"/>
  <c r="M554" i="1"/>
  <c r="M552" i="1"/>
  <c r="M550" i="1"/>
  <c r="M547" i="1"/>
  <c r="M540" i="1"/>
  <c r="M533" i="1"/>
  <c r="M531" i="1"/>
  <c r="M526" i="1"/>
  <c r="M523" i="1"/>
  <c r="M521" i="1"/>
  <c r="M516" i="1"/>
  <c r="M513" i="1"/>
  <c r="M511" i="1"/>
  <c r="M506" i="1"/>
  <c r="M498" i="1"/>
  <c r="M495" i="1"/>
  <c r="M493" i="1"/>
  <c r="M488" i="1"/>
  <c r="M485" i="1"/>
  <c r="M483" i="1"/>
  <c r="M477" i="1"/>
  <c r="M474" i="1"/>
  <c r="M472" i="1"/>
  <c r="M467" i="1"/>
  <c r="M464" i="1"/>
  <c r="M462" i="1"/>
  <c r="M457" i="1"/>
  <c r="M452" i="1"/>
  <c r="M446" i="1"/>
  <c r="M442" i="1"/>
  <c r="M440" i="1"/>
  <c r="M434" i="1"/>
  <c r="M431" i="1"/>
  <c r="M429" i="1"/>
  <c r="M426" i="1"/>
  <c r="M420" i="1"/>
  <c r="M417" i="1"/>
  <c r="M415" i="1"/>
  <c r="M409" i="1"/>
  <c r="M403" i="1"/>
  <c r="M401" i="1"/>
  <c r="M399" i="1"/>
  <c r="M392" i="1"/>
  <c r="M389" i="1"/>
  <c r="M384" i="1"/>
  <c r="M381" i="1"/>
  <c r="M376" i="1"/>
  <c r="M373" i="1"/>
  <c r="M371" i="1"/>
  <c r="M369" i="1"/>
  <c r="M363" i="1"/>
  <c r="M360" i="1"/>
  <c r="M358" i="1"/>
  <c r="M356" i="1"/>
  <c r="M350" i="1"/>
  <c r="M347" i="1"/>
  <c r="M345" i="1"/>
  <c r="M339" i="1"/>
  <c r="M333" i="1"/>
  <c r="M332" i="1" s="1"/>
  <c r="M331" i="1" s="1"/>
  <c r="M330" i="1" s="1"/>
  <c r="M329" i="1" s="1"/>
  <c r="M318" i="1"/>
  <c r="M316" i="1"/>
  <c r="M313" i="1"/>
  <c r="M303" i="1"/>
  <c r="M299" i="1"/>
  <c r="M297" i="1"/>
  <c r="M286" i="1"/>
  <c r="M284" i="1"/>
  <c r="M274" i="1"/>
  <c r="M270" i="1"/>
  <c r="M268" i="1"/>
  <c r="M266" i="1"/>
  <c r="M264" i="1"/>
  <c r="M262" i="1"/>
  <c r="M260" i="1"/>
  <c r="M258" i="1"/>
  <c r="M256" i="1"/>
  <c r="M254" i="1"/>
  <c r="M252" i="1"/>
  <c r="M250" i="1"/>
  <c r="M248" i="1"/>
  <c r="M241" i="1"/>
  <c r="M239" i="1"/>
  <c r="M234" i="1"/>
  <c r="M231" i="1"/>
  <c r="M226" i="1"/>
  <c r="M223" i="1"/>
  <c r="M218" i="1"/>
  <c r="M215" i="1"/>
  <c r="M212" i="1"/>
  <c r="M207" i="1"/>
  <c r="M204" i="1"/>
  <c r="M202" i="1"/>
  <c r="M200" i="1"/>
  <c r="M195" i="1"/>
  <c r="M192" i="1"/>
  <c r="M189" i="1"/>
  <c r="M187" i="1"/>
  <c r="M181" i="1"/>
  <c r="M178" i="1"/>
  <c r="M176" i="1"/>
  <c r="M170" i="1"/>
  <c r="M167" i="1"/>
  <c r="M165" i="1"/>
  <c r="M163" i="1"/>
  <c r="M158" i="1"/>
  <c r="M154" i="1"/>
  <c r="M152" i="1"/>
  <c r="M149" i="1"/>
  <c r="M146" i="1"/>
  <c r="M144" i="1"/>
  <c r="M139" i="1"/>
  <c r="M134" i="1"/>
  <c r="M128" i="1"/>
  <c r="M125" i="1"/>
  <c r="M122" i="1"/>
  <c r="M117" i="1"/>
  <c r="M111" i="1"/>
  <c r="M110" i="1" s="1"/>
  <c r="M109" i="1" s="1"/>
  <c r="M108" i="1" s="1"/>
  <c r="M107" i="1" s="1"/>
  <c r="M103" i="1"/>
  <c r="M101" i="1"/>
  <c r="M95" i="1"/>
  <c r="M92" i="1"/>
  <c r="M87" i="1"/>
  <c r="M83" i="1"/>
  <c r="M81" i="1"/>
  <c r="M76" i="1"/>
  <c r="M73" i="1"/>
  <c r="M71" i="1"/>
  <c r="M69" i="1"/>
  <c r="M67" i="1"/>
  <c r="M62" i="1"/>
  <c r="M58" i="1"/>
  <c r="M56" i="1"/>
  <c r="M51" i="1"/>
  <c r="M48" i="1"/>
  <c r="M43" i="1"/>
  <c r="M39" i="1"/>
  <c r="M37" i="1"/>
  <c r="M32" i="1"/>
  <c r="M29" i="1"/>
  <c r="M27" i="1"/>
  <c r="M22" i="1"/>
  <c r="M18" i="2"/>
  <c r="K504" i="1"/>
  <c r="K494" i="1"/>
  <c r="K191" i="1"/>
  <c r="K177" i="1"/>
  <c r="L296" i="1" l="1"/>
  <c r="L338" i="1"/>
  <c r="L362" i="1"/>
  <c r="L525" i="1"/>
  <c r="L94" i="1"/>
  <c r="L539" i="1"/>
  <c r="L61" i="1"/>
  <c r="L75" i="1"/>
  <c r="L127" i="1"/>
  <c r="H12" i="2" s="1" a="1"/>
  <c r="H12" i="2" s="1"/>
  <c r="L273" i="1"/>
  <c r="L515" i="1"/>
  <c r="L557" i="1"/>
  <c r="L538" i="1" s="1"/>
  <c r="L537" i="1" s="1"/>
  <c r="L536" i="1" s="1"/>
  <c r="L535" i="1" s="1"/>
  <c r="L115" i="1"/>
  <c r="L114" i="1" s="1"/>
  <c r="L31" i="1"/>
  <c r="L148" i="1"/>
  <c r="L194" i="1"/>
  <c r="L315" i="1"/>
  <c r="L272" i="1" s="1"/>
  <c r="L245" i="1" s="1"/>
  <c r="L456" i="1"/>
  <c r="H19" i="2" s="1" a="1"/>
  <c r="H19" i="2" s="1"/>
  <c r="L21" i="1"/>
  <c r="L157" i="1"/>
  <c r="L180" i="1"/>
  <c r="H18" i="2" s="1" a="1"/>
  <c r="H18" i="2" s="1"/>
  <c r="J18" i="2" s="1"/>
  <c r="L487" i="1"/>
  <c r="M116" i="1"/>
  <c r="M587" i="1"/>
  <c r="M586" i="1" s="1"/>
  <c r="L50" i="1"/>
  <c r="H10" i="2" s="1" a="1"/>
  <c r="H10" i="2" s="1"/>
  <c r="J10" i="2" s="1"/>
  <c r="L86" i="1"/>
  <c r="L169" i="1"/>
  <c r="L206" i="1"/>
  <c r="L217" i="1"/>
  <c r="L349" i="1"/>
  <c r="L337" i="1" s="1"/>
  <c r="L336" i="1" s="1"/>
  <c r="L375" i="1"/>
  <c r="L391" i="1"/>
  <c r="L476" i="1"/>
  <c r="L455" i="1"/>
  <c r="L454" i="1" s="1"/>
  <c r="L407" i="1"/>
  <c r="L406" i="1" s="1"/>
  <c r="M497" i="1"/>
  <c r="M419" i="1"/>
  <c r="M487" i="1"/>
  <c r="M539" i="1"/>
  <c r="M557" i="1"/>
  <c r="M577" i="1"/>
  <c r="M127" i="1"/>
  <c r="M296" i="1"/>
  <c r="M315" i="1"/>
  <c r="M445" i="1"/>
  <c r="M444" i="1" s="1"/>
  <c r="M476" i="1"/>
  <c r="M31" i="1"/>
  <c r="M86" i="1"/>
  <c r="I16" i="2" s="1" a="1"/>
  <c r="I16" i="2" s="1"/>
  <c r="M233" i="1"/>
  <c r="M75" i="1"/>
  <c r="M21" i="1"/>
  <c r="M408" i="1"/>
  <c r="M525" i="1"/>
  <c r="M61" i="1"/>
  <c r="M94" i="1"/>
  <c r="M148" i="1"/>
  <c r="M180" i="1"/>
  <c r="M273" i="1"/>
  <c r="M302" i="1"/>
  <c r="M515" i="1"/>
  <c r="M42" i="1"/>
  <c r="M375" i="1"/>
  <c r="M505" i="1"/>
  <c r="M157" i="1"/>
  <c r="M349" i="1"/>
  <c r="M391" i="1"/>
  <c r="M50" i="1"/>
  <c r="M169" i="1"/>
  <c r="M194" i="1"/>
  <c r="M217" i="1"/>
  <c r="M247" i="1"/>
  <c r="M338" i="1"/>
  <c r="M433" i="1"/>
  <c r="M466" i="1"/>
  <c r="M138" i="1"/>
  <c r="M362" i="1"/>
  <c r="M206" i="1"/>
  <c r="M225" i="1"/>
  <c r="M383" i="1"/>
  <c r="M456" i="1"/>
  <c r="I26" i="2"/>
  <c r="F22" i="3"/>
  <c r="N26" i="3"/>
  <c r="M26" i="3"/>
  <c r="N25" i="3"/>
  <c r="M25" i="3"/>
  <c r="N24" i="3"/>
  <c r="M24" i="3"/>
  <c r="N23" i="3"/>
  <c r="M23" i="3"/>
  <c r="B7" i="1"/>
  <c r="F30" i="3"/>
  <c r="F21" i="3"/>
  <c r="F29" i="3"/>
  <c r="I34" i="2"/>
  <c r="I25" i="2"/>
  <c r="I33" i="2"/>
  <c r="L85" i="1" l="1"/>
  <c r="H16" i="2" a="1"/>
  <c r="H16" i="2" s="1"/>
  <c r="M246" i="1"/>
  <c r="I19" i="2" a="1"/>
  <c r="I19" i="2" s="1"/>
  <c r="J19" i="2" s="1"/>
  <c r="L41" i="1"/>
  <c r="H15" i="2" a="1"/>
  <c r="H15" i="2" s="1"/>
  <c r="J15" i="2" s="1"/>
  <c r="L60" i="1"/>
  <c r="M407" i="1"/>
  <c r="M406" i="1" s="1"/>
  <c r="M115" i="1"/>
  <c r="M114" i="1" s="1"/>
  <c r="I12" i="2" a="1"/>
  <c r="I12" i="2" s="1"/>
  <c r="J12" i="2" s="1"/>
  <c r="L20" i="1"/>
  <c r="H9" i="2" a="1"/>
  <c r="H9" i="2" s="1"/>
  <c r="J9" i="2" s="1"/>
  <c r="L137" i="1"/>
  <c r="L136" i="1" s="1"/>
  <c r="L113" i="1" s="1"/>
  <c r="M538" i="1"/>
  <c r="M537" i="1" s="1"/>
  <c r="M536" i="1" s="1"/>
  <c r="M535" i="1" s="1"/>
  <c r="L335" i="1"/>
  <c r="M272" i="1"/>
  <c r="M245" i="1" s="1"/>
  <c r="M20" i="1"/>
  <c r="M85" i="1"/>
  <c r="M337" i="1"/>
  <c r="M336" i="1" s="1"/>
  <c r="M41" i="1"/>
  <c r="M455" i="1"/>
  <c r="M454" i="1" s="1"/>
  <c r="M60" i="1"/>
  <c r="M137" i="1"/>
  <c r="M136" i="1" s="1"/>
  <c r="C14" i="4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G594" i="1"/>
  <c r="J594" i="1" s="1"/>
  <c r="G592" i="1"/>
  <c r="G591" i="1"/>
  <c r="G590" i="1"/>
  <c r="G589" i="1"/>
  <c r="G585" i="1"/>
  <c r="G583" i="1"/>
  <c r="G581" i="1"/>
  <c r="G580" i="1"/>
  <c r="G579" i="1"/>
  <c r="G576" i="1"/>
  <c r="G575" i="1"/>
  <c r="G574" i="1"/>
  <c r="G572" i="1"/>
  <c r="G571" i="1"/>
  <c r="G569" i="1"/>
  <c r="J569" i="1" s="1"/>
  <c r="G567" i="1"/>
  <c r="G566" i="1"/>
  <c r="G564" i="1"/>
  <c r="G563" i="1"/>
  <c r="G562" i="1"/>
  <c r="J562" i="1" s="1"/>
  <c r="G561" i="1"/>
  <c r="G560" i="1"/>
  <c r="G559" i="1"/>
  <c r="G556" i="1"/>
  <c r="G555" i="1"/>
  <c r="G553" i="1"/>
  <c r="G551" i="1"/>
  <c r="H551" i="1" s="1"/>
  <c r="G549" i="1"/>
  <c r="H549" i="1" s="1"/>
  <c r="G548" i="1"/>
  <c r="G546" i="1"/>
  <c r="J546" i="1" s="1"/>
  <c r="G545" i="1"/>
  <c r="H545" i="1" s="1"/>
  <c r="G544" i="1"/>
  <c r="G543" i="1"/>
  <c r="G542" i="1"/>
  <c r="G541" i="1"/>
  <c r="G534" i="1"/>
  <c r="G532" i="1"/>
  <c r="G530" i="1"/>
  <c r="J530" i="1" s="1"/>
  <c r="G529" i="1"/>
  <c r="G528" i="1"/>
  <c r="G527" i="1"/>
  <c r="G524" i="1"/>
  <c r="G522" i="1"/>
  <c r="G520" i="1"/>
  <c r="G519" i="1"/>
  <c r="G518" i="1"/>
  <c r="G517" i="1"/>
  <c r="H517" i="1" s="1"/>
  <c r="G514" i="1"/>
  <c r="J514" i="1" s="1"/>
  <c r="G512" i="1"/>
  <c r="G510" i="1"/>
  <c r="G509" i="1"/>
  <c r="G508" i="1"/>
  <c r="G507" i="1"/>
  <c r="G504" i="1"/>
  <c r="G502" i="1"/>
  <c r="G501" i="1"/>
  <c r="G500" i="1"/>
  <c r="G499" i="1"/>
  <c r="G496" i="1"/>
  <c r="G494" i="1"/>
  <c r="G492" i="1"/>
  <c r="G491" i="1"/>
  <c r="G490" i="1"/>
  <c r="H490" i="1" s="1"/>
  <c r="G489" i="1"/>
  <c r="G486" i="1"/>
  <c r="G484" i="1"/>
  <c r="H484" i="1" s="1"/>
  <c r="G482" i="1"/>
  <c r="J482" i="1" s="1"/>
  <c r="G481" i="1"/>
  <c r="G480" i="1"/>
  <c r="H480" i="1" s="1"/>
  <c r="G479" i="1"/>
  <c r="G478" i="1"/>
  <c r="G475" i="1"/>
  <c r="G473" i="1"/>
  <c r="G471" i="1"/>
  <c r="G470" i="1"/>
  <c r="H470" i="1" s="1"/>
  <c r="G469" i="1"/>
  <c r="G468" i="1"/>
  <c r="G465" i="1"/>
  <c r="G463" i="1"/>
  <c r="H463" i="1" s="1"/>
  <c r="G461" i="1"/>
  <c r="G460" i="1"/>
  <c r="G459" i="1"/>
  <c r="G458" i="1"/>
  <c r="G453" i="1"/>
  <c r="G451" i="1"/>
  <c r="G450" i="1"/>
  <c r="J450" i="1" s="1"/>
  <c r="G449" i="1"/>
  <c r="G448" i="1"/>
  <c r="G447" i="1"/>
  <c r="G443" i="1"/>
  <c r="G441" i="1"/>
  <c r="G439" i="1"/>
  <c r="G438" i="1"/>
  <c r="G437" i="1"/>
  <c r="H437" i="1" s="1"/>
  <c r="G436" i="1"/>
  <c r="H436" i="1" s="1"/>
  <c r="G435" i="1"/>
  <c r="G432" i="1"/>
  <c r="G430" i="1"/>
  <c r="G428" i="1"/>
  <c r="G427" i="1"/>
  <c r="G425" i="1"/>
  <c r="G424" i="1"/>
  <c r="G423" i="1"/>
  <c r="G422" i="1"/>
  <c r="G421" i="1"/>
  <c r="G418" i="1"/>
  <c r="J418" i="1" s="1"/>
  <c r="G416" i="1"/>
  <c r="G414" i="1"/>
  <c r="G413" i="1"/>
  <c r="G412" i="1"/>
  <c r="G411" i="1"/>
  <c r="H411" i="1" s="1"/>
  <c r="G410" i="1"/>
  <c r="H410" i="1" s="1"/>
  <c r="G405" i="1"/>
  <c r="G404" i="1"/>
  <c r="G402" i="1"/>
  <c r="J402" i="1" s="1"/>
  <c r="G400" i="1"/>
  <c r="G398" i="1"/>
  <c r="G397" i="1"/>
  <c r="G396" i="1"/>
  <c r="G395" i="1"/>
  <c r="G394" i="1"/>
  <c r="G393" i="1"/>
  <c r="G390" i="1"/>
  <c r="H390" i="1" s="1"/>
  <c r="G388" i="1"/>
  <c r="G387" i="1"/>
  <c r="G386" i="1"/>
  <c r="J386" i="1" s="1"/>
  <c r="G385" i="1"/>
  <c r="H385" i="1" s="1"/>
  <c r="G382" i="1"/>
  <c r="G380" i="1"/>
  <c r="G379" i="1"/>
  <c r="G378" i="1"/>
  <c r="G377" i="1"/>
  <c r="G374" i="1"/>
  <c r="G372" i="1"/>
  <c r="H372" i="1" s="1"/>
  <c r="G370" i="1"/>
  <c r="J370" i="1" s="1"/>
  <c r="G368" i="1"/>
  <c r="G367" i="1"/>
  <c r="G366" i="1"/>
  <c r="G365" i="1"/>
  <c r="H365" i="1" s="1"/>
  <c r="G364" i="1"/>
  <c r="G361" i="1"/>
  <c r="H361" i="1" s="1"/>
  <c r="G359" i="1"/>
  <c r="G357" i="1"/>
  <c r="H357" i="1" s="1"/>
  <c r="G355" i="1"/>
  <c r="G354" i="1"/>
  <c r="J354" i="1" s="1"/>
  <c r="G353" i="1"/>
  <c r="G352" i="1"/>
  <c r="G351" i="1"/>
  <c r="G348" i="1"/>
  <c r="H348" i="1" s="1"/>
  <c r="G346" i="1"/>
  <c r="J346" i="1" s="1"/>
  <c r="G344" i="1"/>
  <c r="G343" i="1"/>
  <c r="G342" i="1"/>
  <c r="G341" i="1"/>
  <c r="G340" i="1"/>
  <c r="G334" i="1"/>
  <c r="G328" i="1"/>
  <c r="G327" i="1"/>
  <c r="G326" i="1"/>
  <c r="H326" i="1" s="1"/>
  <c r="G325" i="1"/>
  <c r="G324" i="1"/>
  <c r="G323" i="1"/>
  <c r="G322" i="1"/>
  <c r="J322" i="1" s="1"/>
  <c r="G321" i="1"/>
  <c r="G320" i="1"/>
  <c r="G319" i="1"/>
  <c r="G317" i="1"/>
  <c r="G314" i="1"/>
  <c r="J314" i="1" s="1"/>
  <c r="G312" i="1"/>
  <c r="G311" i="1"/>
  <c r="G310" i="1"/>
  <c r="G309" i="1"/>
  <c r="G308" i="1"/>
  <c r="G307" i="1"/>
  <c r="G306" i="1"/>
  <c r="H306" i="1" s="1"/>
  <c r="G305" i="1"/>
  <c r="G304" i="1"/>
  <c r="G301" i="1"/>
  <c r="G300" i="1"/>
  <c r="G298" i="1"/>
  <c r="J298" i="1" s="1"/>
  <c r="G295" i="1"/>
  <c r="G294" i="1"/>
  <c r="G293" i="1"/>
  <c r="G292" i="1"/>
  <c r="G291" i="1"/>
  <c r="G290" i="1"/>
  <c r="J290" i="1" s="1"/>
  <c r="G289" i="1"/>
  <c r="H289" i="1" s="1"/>
  <c r="G288" i="1"/>
  <c r="G287" i="1"/>
  <c r="D285" i="1"/>
  <c r="G285" i="1" s="1"/>
  <c r="G283" i="1"/>
  <c r="H283" i="1" s="1"/>
  <c r="G282" i="1"/>
  <c r="J282" i="1" s="1"/>
  <c r="G281" i="1"/>
  <c r="G280" i="1"/>
  <c r="G279" i="1"/>
  <c r="G278" i="1"/>
  <c r="G277" i="1"/>
  <c r="G276" i="1"/>
  <c r="G275" i="1"/>
  <c r="G271" i="1"/>
  <c r="G270" i="1" s="1"/>
  <c r="H270" i="1" s="1"/>
  <c r="G269" i="1"/>
  <c r="G267" i="1"/>
  <c r="H267" i="1" s="1"/>
  <c r="G265" i="1"/>
  <c r="G263" i="1"/>
  <c r="H263" i="1" s="1"/>
  <c r="G261" i="1"/>
  <c r="G259" i="1"/>
  <c r="H259" i="1" s="1"/>
  <c r="G257" i="1"/>
  <c r="J257" i="1" s="1"/>
  <c r="G255" i="1"/>
  <c r="H255" i="1" s="1"/>
  <c r="G253" i="1"/>
  <c r="G251" i="1"/>
  <c r="H251" i="1" s="1"/>
  <c r="G249" i="1"/>
  <c r="G244" i="1"/>
  <c r="G243" i="1"/>
  <c r="G242" i="1"/>
  <c r="G240" i="1"/>
  <c r="J240" i="1" s="1"/>
  <c r="G238" i="1"/>
  <c r="G237" i="1"/>
  <c r="G236" i="1"/>
  <c r="G235" i="1"/>
  <c r="H235" i="1" s="1"/>
  <c r="G232" i="1"/>
  <c r="G230" i="1"/>
  <c r="G229" i="1"/>
  <c r="G228" i="1"/>
  <c r="J228" i="1" s="1"/>
  <c r="G227" i="1"/>
  <c r="G224" i="1"/>
  <c r="G222" i="1"/>
  <c r="G221" i="1"/>
  <c r="G220" i="1"/>
  <c r="G219" i="1"/>
  <c r="G216" i="1"/>
  <c r="G214" i="1"/>
  <c r="G213" i="1"/>
  <c r="G211" i="1"/>
  <c r="G210" i="1"/>
  <c r="G209" i="1"/>
  <c r="H209" i="1" s="1"/>
  <c r="G208" i="1"/>
  <c r="G205" i="1"/>
  <c r="H205" i="1" s="1"/>
  <c r="G203" i="1"/>
  <c r="H203" i="1" s="1"/>
  <c r="G201" i="1"/>
  <c r="G199" i="1"/>
  <c r="G198" i="1"/>
  <c r="G197" i="1"/>
  <c r="G196" i="1"/>
  <c r="J196" i="1" s="1"/>
  <c r="G193" i="1"/>
  <c r="G192" i="1" s="1"/>
  <c r="H192" i="1" s="1"/>
  <c r="G191" i="1"/>
  <c r="G190" i="1"/>
  <c r="G188" i="1"/>
  <c r="J188" i="1" s="1"/>
  <c r="G186" i="1"/>
  <c r="G185" i="1"/>
  <c r="G184" i="1"/>
  <c r="G183" i="1"/>
  <c r="H183" i="1" s="1"/>
  <c r="G182" i="1"/>
  <c r="G179" i="1"/>
  <c r="H179" i="1" s="1"/>
  <c r="G177" i="1"/>
  <c r="G176" i="1" s="1"/>
  <c r="H176" i="1" s="1"/>
  <c r="G175" i="1"/>
  <c r="H175" i="1" s="1"/>
  <c r="G174" i="1"/>
  <c r="G173" i="1"/>
  <c r="G172" i="1"/>
  <c r="G171" i="1"/>
  <c r="G168" i="1"/>
  <c r="G166" i="1"/>
  <c r="G164" i="1"/>
  <c r="G162" i="1"/>
  <c r="G161" i="1"/>
  <c r="G160" i="1"/>
  <c r="G159" i="1"/>
  <c r="G156" i="1"/>
  <c r="H156" i="1" s="1"/>
  <c r="G155" i="1"/>
  <c r="G153" i="1"/>
  <c r="G151" i="1"/>
  <c r="G150" i="1"/>
  <c r="H150" i="1" s="1"/>
  <c r="G147" i="1"/>
  <c r="H147" i="1" s="1"/>
  <c r="G145" i="1"/>
  <c r="H145" i="1" s="1"/>
  <c r="G143" i="1"/>
  <c r="G142" i="1"/>
  <c r="G141" i="1"/>
  <c r="G140" i="1"/>
  <c r="G135" i="1"/>
  <c r="H135" i="1" s="1"/>
  <c r="G133" i="1"/>
  <c r="G132" i="1"/>
  <c r="G131" i="1"/>
  <c r="G130" i="1"/>
  <c r="G129" i="1"/>
  <c r="H129" i="1" s="1"/>
  <c r="G126" i="1"/>
  <c r="G124" i="1"/>
  <c r="G123" i="1"/>
  <c r="G121" i="1"/>
  <c r="G120" i="1"/>
  <c r="G119" i="1"/>
  <c r="G118" i="1"/>
  <c r="G112" i="1"/>
  <c r="J112" i="1" s="1"/>
  <c r="G104" i="1"/>
  <c r="G102" i="1"/>
  <c r="G100" i="1"/>
  <c r="G99" i="1"/>
  <c r="G98" i="1"/>
  <c r="G97" i="1"/>
  <c r="G96" i="1"/>
  <c r="G93" i="1"/>
  <c r="G91" i="1"/>
  <c r="G90" i="1"/>
  <c r="G89" i="1"/>
  <c r="G88" i="1"/>
  <c r="H88" i="1" s="1"/>
  <c r="G84" i="1"/>
  <c r="H84" i="1" s="1"/>
  <c r="G82" i="1"/>
  <c r="G80" i="1"/>
  <c r="G79" i="1"/>
  <c r="G78" i="1"/>
  <c r="G77" i="1"/>
  <c r="G74" i="1"/>
  <c r="G72" i="1"/>
  <c r="J72" i="1" s="1"/>
  <c r="G70" i="1"/>
  <c r="G68" i="1"/>
  <c r="G66" i="1"/>
  <c r="H66" i="1" s="1"/>
  <c r="G65" i="1"/>
  <c r="G64" i="1"/>
  <c r="G63" i="1"/>
  <c r="G59" i="1"/>
  <c r="G57" i="1"/>
  <c r="H57" i="1" s="1"/>
  <c r="G55" i="1"/>
  <c r="G54" i="1"/>
  <c r="G53" i="1"/>
  <c r="G52" i="1"/>
  <c r="J52" i="1" s="1"/>
  <c r="G49" i="1"/>
  <c r="H49" i="1" s="1"/>
  <c r="G47" i="1"/>
  <c r="G46" i="1"/>
  <c r="G45" i="1"/>
  <c r="G44" i="1"/>
  <c r="G40" i="1"/>
  <c r="G38" i="1"/>
  <c r="G36" i="1"/>
  <c r="H36" i="1" s="1"/>
  <c r="G35" i="1"/>
  <c r="G34" i="1"/>
  <c r="G33" i="1"/>
  <c r="G30" i="1"/>
  <c r="G28" i="1"/>
  <c r="G26" i="1"/>
  <c r="H26" i="1" s="1"/>
  <c r="G25" i="1"/>
  <c r="G24" i="1"/>
  <c r="J24" i="1" s="1"/>
  <c r="G23" i="1"/>
  <c r="J23" i="1" s="1"/>
  <c r="L106" i="1" l="1"/>
  <c r="L105" i="1" s="1"/>
  <c r="L19" i="1"/>
  <c r="L18" i="1" s="1"/>
  <c r="L17" i="1" s="1"/>
  <c r="L16" i="1" s="1"/>
  <c r="L15" i="1" s="1"/>
  <c r="M335" i="1"/>
  <c r="M19" i="1"/>
  <c r="M18" i="1" s="1"/>
  <c r="M17" i="1" s="1"/>
  <c r="M16" i="1" s="1"/>
  <c r="M113" i="1"/>
  <c r="F20" i="3"/>
  <c r="I24" i="2"/>
  <c r="J80" i="1"/>
  <c r="J100" i="1"/>
  <c r="J164" i="1"/>
  <c r="J163" i="1" s="1"/>
  <c r="J172" i="1"/>
  <c r="J184" i="1"/>
  <c r="J216" i="1"/>
  <c r="J215" i="1" s="1"/>
  <c r="J236" i="1"/>
  <c r="J96" i="1"/>
  <c r="J40" i="1"/>
  <c r="J68" i="1"/>
  <c r="J67" i="1" s="1"/>
  <c r="J124" i="1"/>
  <c r="J140" i="1"/>
  <c r="J160" i="1"/>
  <c r="J224" i="1"/>
  <c r="J223" i="1" s="1"/>
  <c r="J28" i="1"/>
  <c r="J44" i="1"/>
  <c r="J64" i="1"/>
  <c r="J104" i="1"/>
  <c r="J103" i="1" s="1"/>
  <c r="J120" i="1"/>
  <c r="J132" i="1"/>
  <c r="J168" i="1"/>
  <c r="J167" i="1" s="1"/>
  <c r="J208" i="1"/>
  <c r="J220" i="1"/>
  <c r="J232" i="1"/>
  <c r="J244" i="1"/>
  <c r="G250" i="1"/>
  <c r="H250" i="1" s="1"/>
  <c r="H430" i="1"/>
  <c r="K429" i="1" s="1"/>
  <c r="G429" i="1"/>
  <c r="H429" i="1" s="1"/>
  <c r="K56" i="1"/>
  <c r="K254" i="1"/>
  <c r="K262" i="1"/>
  <c r="K202" i="1"/>
  <c r="K389" i="1"/>
  <c r="K371" i="1"/>
  <c r="G56" i="1"/>
  <c r="H56" i="1" s="1"/>
  <c r="G258" i="1"/>
  <c r="H258" i="1" s="1"/>
  <c r="G134" i="1"/>
  <c r="H134" i="1" s="1"/>
  <c r="G266" i="1"/>
  <c r="H266" i="1" s="1"/>
  <c r="G356" i="1"/>
  <c r="H356" i="1" s="1"/>
  <c r="J30" i="1"/>
  <c r="J29" i="1" s="1"/>
  <c r="H30" i="1"/>
  <c r="K29" i="1" s="1"/>
  <c r="J151" i="1"/>
  <c r="H151" i="1"/>
  <c r="J171" i="1"/>
  <c r="H171" i="1"/>
  <c r="J222" i="1"/>
  <c r="H222" i="1"/>
  <c r="J242" i="1"/>
  <c r="H242" i="1"/>
  <c r="J278" i="1"/>
  <c r="H278" i="1"/>
  <c r="J292" i="1"/>
  <c r="H292" i="1"/>
  <c r="J305" i="1"/>
  <c r="H305" i="1"/>
  <c r="J34" i="1"/>
  <c r="H34" i="1"/>
  <c r="J54" i="1"/>
  <c r="H54" i="1"/>
  <c r="J59" i="1"/>
  <c r="J58" i="1" s="1"/>
  <c r="H59" i="1"/>
  <c r="K58" i="1" s="1"/>
  <c r="J118" i="1"/>
  <c r="H118" i="1"/>
  <c r="J123" i="1"/>
  <c r="H123" i="1"/>
  <c r="J130" i="1"/>
  <c r="H130" i="1"/>
  <c r="J153" i="1"/>
  <c r="J152" i="1" s="1"/>
  <c r="H153" i="1"/>
  <c r="K152" i="1" s="1"/>
  <c r="J166" i="1"/>
  <c r="J165" i="1" s="1"/>
  <c r="H166" i="1"/>
  <c r="K165" i="1" s="1"/>
  <c r="G252" i="1"/>
  <c r="H252" i="1" s="1"/>
  <c r="H253" i="1"/>
  <c r="K252" i="1" s="1"/>
  <c r="G268" i="1"/>
  <c r="H268" i="1" s="1"/>
  <c r="H269" i="1"/>
  <c r="J280" i="1"/>
  <c r="H280" i="1"/>
  <c r="J301" i="1"/>
  <c r="H301" i="1"/>
  <c r="J307" i="1"/>
  <c r="H307" i="1"/>
  <c r="J319" i="1"/>
  <c r="H319" i="1"/>
  <c r="J327" i="1"/>
  <c r="H327" i="1"/>
  <c r="J368" i="1"/>
  <c r="H368" i="1"/>
  <c r="J382" i="1"/>
  <c r="J381" i="1" s="1"/>
  <c r="H382" i="1"/>
  <c r="K381" i="1" s="1"/>
  <c r="J388" i="1"/>
  <c r="H388" i="1"/>
  <c r="J414" i="1"/>
  <c r="H414" i="1"/>
  <c r="J427" i="1"/>
  <c r="H427" i="1"/>
  <c r="J438" i="1"/>
  <c r="H438" i="1"/>
  <c r="J451" i="1"/>
  <c r="H451" i="1"/>
  <c r="J468" i="1"/>
  <c r="H468" i="1"/>
  <c r="J492" i="1"/>
  <c r="H492" i="1"/>
  <c r="J504" i="1"/>
  <c r="J503" i="1" s="1"/>
  <c r="H504" i="1"/>
  <c r="K503" i="1" s="1"/>
  <c r="J518" i="1"/>
  <c r="H518" i="1"/>
  <c r="J35" i="1"/>
  <c r="H35" i="1"/>
  <c r="J55" i="1"/>
  <c r="H55" i="1"/>
  <c r="J63" i="1"/>
  <c r="H63" i="1"/>
  <c r="J77" i="1"/>
  <c r="H77" i="1"/>
  <c r="J82" i="1"/>
  <c r="J81" i="1" s="1"/>
  <c r="H82" i="1"/>
  <c r="K81" i="1" s="1"/>
  <c r="J90" i="1"/>
  <c r="H90" i="1"/>
  <c r="J97" i="1"/>
  <c r="H97" i="1"/>
  <c r="J102" i="1"/>
  <c r="J101" i="1" s="1"/>
  <c r="H102" i="1"/>
  <c r="K101" i="1" s="1"/>
  <c r="J119" i="1"/>
  <c r="H119" i="1"/>
  <c r="J131" i="1"/>
  <c r="H131" i="1"/>
  <c r="J143" i="1"/>
  <c r="H143" i="1"/>
  <c r="J155" i="1"/>
  <c r="H155" i="1"/>
  <c r="J161" i="1"/>
  <c r="H161" i="1"/>
  <c r="J174" i="1"/>
  <c r="H174" i="1"/>
  <c r="J185" i="1"/>
  <c r="H185" i="1"/>
  <c r="J191" i="1"/>
  <c r="H191" i="1"/>
  <c r="J197" i="1"/>
  <c r="H197" i="1"/>
  <c r="G202" i="1"/>
  <c r="H202" i="1" s="1"/>
  <c r="J214" i="1"/>
  <c r="H214" i="1"/>
  <c r="J221" i="1"/>
  <c r="H221" i="1"/>
  <c r="G248" i="1"/>
  <c r="H248" i="1" s="1"/>
  <c r="H249" i="1"/>
  <c r="G254" i="1"/>
  <c r="H254" i="1" s="1"/>
  <c r="G264" i="1"/>
  <c r="H264" i="1" s="1"/>
  <c r="H265" i="1"/>
  <c r="J277" i="1"/>
  <c r="H277" i="1"/>
  <c r="J281" i="1"/>
  <c r="H281" i="1"/>
  <c r="J287" i="1"/>
  <c r="H287" i="1"/>
  <c r="J291" i="1"/>
  <c r="H291" i="1"/>
  <c r="J295" i="1"/>
  <c r="H295" i="1"/>
  <c r="J304" i="1"/>
  <c r="H304" i="1"/>
  <c r="J308" i="1"/>
  <c r="H308" i="1"/>
  <c r="J312" i="1"/>
  <c r="H312" i="1"/>
  <c r="J320" i="1"/>
  <c r="H320" i="1"/>
  <c r="J324" i="1"/>
  <c r="H324" i="1"/>
  <c r="J328" i="1"/>
  <c r="H328" i="1"/>
  <c r="J342" i="1"/>
  <c r="H342" i="1"/>
  <c r="G347" i="1"/>
  <c r="H347" i="1" s="1"/>
  <c r="J353" i="1"/>
  <c r="H353" i="1"/>
  <c r="J378" i="1"/>
  <c r="H378" i="1"/>
  <c r="J396" i="1"/>
  <c r="H396" i="1"/>
  <c r="G415" i="1"/>
  <c r="H415" i="1" s="1"/>
  <c r="H416" i="1"/>
  <c r="K415" i="1" s="1"/>
  <c r="J423" i="1"/>
  <c r="H423" i="1"/>
  <c r="J428" i="1"/>
  <c r="H428" i="1"/>
  <c r="J435" i="1"/>
  <c r="H435" i="1"/>
  <c r="J439" i="1"/>
  <c r="H439" i="1"/>
  <c r="J448" i="1"/>
  <c r="H448" i="1"/>
  <c r="J453" i="1"/>
  <c r="J452" i="1" s="1"/>
  <c r="H453" i="1"/>
  <c r="K452" i="1" s="1"/>
  <c r="J461" i="1"/>
  <c r="H461" i="1"/>
  <c r="J469" i="1"/>
  <c r="H469" i="1"/>
  <c r="J475" i="1"/>
  <c r="J474" i="1" s="1"/>
  <c r="H475" i="1"/>
  <c r="J481" i="1"/>
  <c r="H481" i="1"/>
  <c r="J489" i="1"/>
  <c r="H489" i="1"/>
  <c r="J494" i="1"/>
  <c r="J493" i="1" s="1"/>
  <c r="H494" i="1"/>
  <c r="K493" i="1" s="1"/>
  <c r="J501" i="1"/>
  <c r="H501" i="1"/>
  <c r="J507" i="1"/>
  <c r="H507" i="1"/>
  <c r="J512" i="1"/>
  <c r="J511" i="1" s="1"/>
  <c r="H512" i="1"/>
  <c r="J519" i="1"/>
  <c r="H519" i="1"/>
  <c r="J527" i="1"/>
  <c r="H527" i="1"/>
  <c r="J532" i="1"/>
  <c r="J531" i="1" s="1"/>
  <c r="H532" i="1"/>
  <c r="K531" i="1" s="1"/>
  <c r="J543" i="1"/>
  <c r="H543" i="1"/>
  <c r="J548" i="1"/>
  <c r="H548" i="1"/>
  <c r="J555" i="1"/>
  <c r="H555" i="1"/>
  <c r="J561" i="1"/>
  <c r="H561" i="1"/>
  <c r="J566" i="1"/>
  <c r="H566" i="1"/>
  <c r="J572" i="1"/>
  <c r="H572" i="1"/>
  <c r="J579" i="1"/>
  <c r="H579" i="1"/>
  <c r="J585" i="1"/>
  <c r="J584" i="1" s="1"/>
  <c r="H585" i="1"/>
  <c r="K584" i="1" s="1"/>
  <c r="J592" i="1"/>
  <c r="H592" i="1"/>
  <c r="J150" i="1"/>
  <c r="K149" i="1" s="1"/>
  <c r="J357" i="1"/>
  <c r="K356" i="1" s="1"/>
  <c r="J463" i="1"/>
  <c r="J462" i="1" s="1"/>
  <c r="J551" i="1"/>
  <c r="H23" i="1"/>
  <c r="H44" i="1"/>
  <c r="H124" i="1"/>
  <c r="H140" i="1"/>
  <c r="H172" i="1"/>
  <c r="H188" i="1"/>
  <c r="K187" i="1" s="1"/>
  <c r="H220" i="1"/>
  <c r="H236" i="1"/>
  <c r="H282" i="1"/>
  <c r="H314" i="1"/>
  <c r="K313" i="1" s="1"/>
  <c r="H346" i="1"/>
  <c r="K345" i="1" s="1"/>
  <c r="H402" i="1"/>
  <c r="K401" i="1" s="1"/>
  <c r="H530" i="1"/>
  <c r="H594" i="1"/>
  <c r="K593" i="1" s="1"/>
  <c r="J235" i="1"/>
  <c r="J283" i="1"/>
  <c r="J411" i="1"/>
  <c r="J183" i="1"/>
  <c r="J289" i="1"/>
  <c r="J365" i="1"/>
  <c r="J490" i="1"/>
  <c r="H24" i="1"/>
  <c r="H64" i="1"/>
  <c r="H80" i="1"/>
  <c r="H96" i="1"/>
  <c r="H112" i="1"/>
  <c r="K111" i="1" s="1"/>
  <c r="K110" i="1" s="1"/>
  <c r="H160" i="1"/>
  <c r="H208" i="1"/>
  <c r="H224" i="1"/>
  <c r="K223" i="1" s="1"/>
  <c r="H240" i="1"/>
  <c r="K239" i="1" s="1"/>
  <c r="H290" i="1"/>
  <c r="H322" i="1"/>
  <c r="H354" i="1"/>
  <c r="H418" i="1"/>
  <c r="K417" i="1" s="1"/>
  <c r="H482" i="1"/>
  <c r="H546" i="1"/>
  <c r="J78" i="1"/>
  <c r="H78" i="1"/>
  <c r="J126" i="1"/>
  <c r="J125" i="1" s="1"/>
  <c r="H126" i="1"/>
  <c r="J186" i="1"/>
  <c r="H186" i="1"/>
  <c r="J198" i="1"/>
  <c r="H198" i="1"/>
  <c r="G260" i="1"/>
  <c r="H260" i="1" s="1"/>
  <c r="H261" i="1"/>
  <c r="K260" i="1" s="1"/>
  <c r="J271" i="1"/>
  <c r="J270" i="1" s="1"/>
  <c r="H271" i="1"/>
  <c r="J288" i="1"/>
  <c r="H288" i="1"/>
  <c r="J309" i="1"/>
  <c r="H309" i="1"/>
  <c r="J321" i="1"/>
  <c r="H321" i="1"/>
  <c r="J325" i="1"/>
  <c r="H325" i="1"/>
  <c r="J334" i="1"/>
  <c r="J333" i="1" s="1"/>
  <c r="J332" i="1" s="1"/>
  <c r="J331" i="1" s="1"/>
  <c r="J330" i="1" s="1"/>
  <c r="J329" i="1" s="1"/>
  <c r="H334" i="1"/>
  <c r="K333" i="1" s="1"/>
  <c r="K332" i="1" s="1"/>
  <c r="K331" i="1" s="1"/>
  <c r="K330" i="1" s="1"/>
  <c r="K329" i="1" s="1"/>
  <c r="J343" i="1"/>
  <c r="H343" i="1"/>
  <c r="J359" i="1"/>
  <c r="J358" i="1" s="1"/>
  <c r="H359" i="1"/>
  <c r="K358" i="1" s="1"/>
  <c r="J366" i="1"/>
  <c r="H366" i="1"/>
  <c r="J379" i="1"/>
  <c r="H379" i="1"/>
  <c r="J393" i="1"/>
  <c r="H393" i="1"/>
  <c r="J397" i="1"/>
  <c r="H397" i="1"/>
  <c r="J404" i="1"/>
  <c r="H404" i="1"/>
  <c r="J412" i="1"/>
  <c r="H412" i="1"/>
  <c r="J424" i="1"/>
  <c r="H424" i="1"/>
  <c r="J441" i="1"/>
  <c r="J440" i="1" s="1"/>
  <c r="H441" i="1"/>
  <c r="K440" i="1" s="1"/>
  <c r="J449" i="1"/>
  <c r="H449" i="1"/>
  <c r="J458" i="1"/>
  <c r="H458" i="1"/>
  <c r="J478" i="1"/>
  <c r="H478" i="1"/>
  <c r="J496" i="1"/>
  <c r="J495" i="1" s="1"/>
  <c r="H496" i="1"/>
  <c r="K495" i="1" s="1"/>
  <c r="J502" i="1"/>
  <c r="H502" i="1"/>
  <c r="J508" i="1"/>
  <c r="H508" i="1"/>
  <c r="J520" i="1"/>
  <c r="H520" i="1"/>
  <c r="J528" i="1"/>
  <c r="H528" i="1"/>
  <c r="J534" i="1"/>
  <c r="J533" i="1" s="1"/>
  <c r="H534" i="1"/>
  <c r="J544" i="1"/>
  <c r="H544" i="1"/>
  <c r="J556" i="1"/>
  <c r="H556" i="1"/>
  <c r="J567" i="1"/>
  <c r="H567" i="1"/>
  <c r="J574" i="1"/>
  <c r="H574" i="1"/>
  <c r="J580" i="1"/>
  <c r="H580" i="1"/>
  <c r="J589" i="1"/>
  <c r="H589" i="1"/>
  <c r="J25" i="1"/>
  <c r="H25" i="1"/>
  <c r="J33" i="1"/>
  <c r="H33" i="1"/>
  <c r="J38" i="1"/>
  <c r="J37" i="1" s="1"/>
  <c r="H38" i="1"/>
  <c r="K37" i="1" s="1"/>
  <c r="J46" i="1"/>
  <c r="H46" i="1"/>
  <c r="J53" i="1"/>
  <c r="H53" i="1"/>
  <c r="J65" i="1"/>
  <c r="H65" i="1"/>
  <c r="J79" i="1"/>
  <c r="H79" i="1"/>
  <c r="K76" i="1" s="1"/>
  <c r="G92" i="1"/>
  <c r="H92" i="1" s="1"/>
  <c r="H93" i="1"/>
  <c r="J99" i="1"/>
  <c r="H99" i="1"/>
  <c r="J121" i="1"/>
  <c r="H121" i="1"/>
  <c r="J133" i="1"/>
  <c r="H133" i="1"/>
  <c r="J141" i="1"/>
  <c r="H141" i="1"/>
  <c r="G146" i="1"/>
  <c r="H146" i="1" s="1"/>
  <c r="G152" i="1"/>
  <c r="H152" i="1" s="1"/>
  <c r="J159" i="1"/>
  <c r="H159" i="1"/>
  <c r="J193" i="1"/>
  <c r="J192" i="1" s="1"/>
  <c r="H193" i="1"/>
  <c r="K192" i="1" s="1"/>
  <c r="J199" i="1"/>
  <c r="H199" i="1"/>
  <c r="J211" i="1"/>
  <c r="H211" i="1"/>
  <c r="J219" i="1"/>
  <c r="H219" i="1"/>
  <c r="J230" i="1"/>
  <c r="H230" i="1"/>
  <c r="J237" i="1"/>
  <c r="H237" i="1"/>
  <c r="J243" i="1"/>
  <c r="H243" i="1"/>
  <c r="G256" i="1"/>
  <c r="H256" i="1" s="1"/>
  <c r="H257" i="1"/>
  <c r="K256" i="1" s="1"/>
  <c r="G262" i="1"/>
  <c r="H262" i="1" s="1"/>
  <c r="J275" i="1"/>
  <c r="H275" i="1"/>
  <c r="J279" i="1"/>
  <c r="H279" i="1"/>
  <c r="J293" i="1"/>
  <c r="H293" i="1"/>
  <c r="J300" i="1"/>
  <c r="J299" i="1" s="1"/>
  <c r="H300" i="1"/>
  <c r="J310" i="1"/>
  <c r="H310" i="1"/>
  <c r="J317" i="1"/>
  <c r="J316" i="1" s="1"/>
  <c r="H317" i="1"/>
  <c r="J340" i="1"/>
  <c r="H340" i="1"/>
  <c r="J344" i="1"/>
  <c r="H344" i="1"/>
  <c r="J351" i="1"/>
  <c r="H351" i="1"/>
  <c r="J355" i="1"/>
  <c r="H355" i="1"/>
  <c r="J367" i="1"/>
  <c r="H367" i="1"/>
  <c r="J374" i="1"/>
  <c r="J373" i="1" s="1"/>
  <c r="H374" i="1"/>
  <c r="J380" i="1"/>
  <c r="H380" i="1"/>
  <c r="J387" i="1"/>
  <c r="H387" i="1"/>
  <c r="J394" i="1"/>
  <c r="H394" i="1"/>
  <c r="J398" i="1"/>
  <c r="H398" i="1"/>
  <c r="J405" i="1"/>
  <c r="H405" i="1"/>
  <c r="J413" i="1"/>
  <c r="H413" i="1"/>
  <c r="J421" i="1"/>
  <c r="H421" i="1"/>
  <c r="J425" i="1"/>
  <c r="H425" i="1"/>
  <c r="J443" i="1"/>
  <c r="J442" i="1" s="1"/>
  <c r="H443" i="1"/>
  <c r="K442" i="1" s="1"/>
  <c r="J459" i="1"/>
  <c r="H459" i="1"/>
  <c r="J465" i="1"/>
  <c r="J464" i="1" s="1"/>
  <c r="H465" i="1"/>
  <c r="K464" i="1" s="1"/>
  <c r="J471" i="1"/>
  <c r="H471" i="1"/>
  <c r="J479" i="1"/>
  <c r="H479" i="1"/>
  <c r="J491" i="1"/>
  <c r="H491" i="1"/>
  <c r="J499" i="1"/>
  <c r="H499" i="1"/>
  <c r="G503" i="1"/>
  <c r="H503" i="1" s="1"/>
  <c r="J509" i="1"/>
  <c r="H509" i="1"/>
  <c r="J522" i="1"/>
  <c r="J521" i="1" s="1"/>
  <c r="H522" i="1"/>
  <c r="J529" i="1"/>
  <c r="H529" i="1"/>
  <c r="J541" i="1"/>
  <c r="H541" i="1"/>
  <c r="J559" i="1"/>
  <c r="H559" i="1"/>
  <c r="J563" i="1"/>
  <c r="H563" i="1"/>
  <c r="G568" i="1"/>
  <c r="H568" i="1" s="1"/>
  <c r="H569" i="1"/>
  <c r="K568" i="1" s="1"/>
  <c r="J575" i="1"/>
  <c r="H575" i="1"/>
  <c r="J581" i="1"/>
  <c r="H581" i="1"/>
  <c r="J590" i="1"/>
  <c r="H590" i="1"/>
  <c r="J57" i="1"/>
  <c r="J56" i="1" s="1"/>
  <c r="J209" i="1"/>
  <c r="J306" i="1"/>
  <c r="J385" i="1"/>
  <c r="J517" i="1"/>
  <c r="H52" i="1"/>
  <c r="K51" i="1" s="1"/>
  <c r="H68" i="1"/>
  <c r="K67" i="1" s="1"/>
  <c r="H100" i="1"/>
  <c r="H132" i="1"/>
  <c r="H164" i="1"/>
  <c r="K163" i="1" s="1"/>
  <c r="H196" i="1"/>
  <c r="H228" i="1"/>
  <c r="H244" i="1"/>
  <c r="H298" i="1"/>
  <c r="K297" i="1" s="1"/>
  <c r="H370" i="1"/>
  <c r="K369" i="1" s="1"/>
  <c r="H562" i="1"/>
  <c r="J45" i="1"/>
  <c r="H45" i="1"/>
  <c r="J70" i="1"/>
  <c r="J69" i="1" s="1"/>
  <c r="H70" i="1"/>
  <c r="J91" i="1"/>
  <c r="H91" i="1"/>
  <c r="J98" i="1"/>
  <c r="H98" i="1"/>
  <c r="J162" i="1"/>
  <c r="H162" i="1"/>
  <c r="J182" i="1"/>
  <c r="H182" i="1"/>
  <c r="J210" i="1"/>
  <c r="H210" i="1"/>
  <c r="J229" i="1"/>
  <c r="H229" i="1"/>
  <c r="J47" i="1"/>
  <c r="H47" i="1"/>
  <c r="J74" i="1"/>
  <c r="J73" i="1" s="1"/>
  <c r="H74" i="1"/>
  <c r="J89" i="1"/>
  <c r="H89" i="1"/>
  <c r="J142" i="1"/>
  <c r="H142" i="1"/>
  <c r="J173" i="1"/>
  <c r="H173" i="1"/>
  <c r="J177" i="1"/>
  <c r="J176" i="1" s="1"/>
  <c r="H177" i="1"/>
  <c r="J190" i="1"/>
  <c r="H190" i="1"/>
  <c r="K189" i="1" s="1"/>
  <c r="G200" i="1"/>
  <c r="H200" i="1" s="1"/>
  <c r="H201" i="1"/>
  <c r="J213" i="1"/>
  <c r="H213" i="1"/>
  <c r="K212" i="1" s="1"/>
  <c r="J227" i="1"/>
  <c r="H227" i="1"/>
  <c r="J238" i="1"/>
  <c r="H238" i="1"/>
  <c r="J276" i="1"/>
  <c r="H276" i="1"/>
  <c r="J285" i="1"/>
  <c r="J284" i="1" s="1"/>
  <c r="H285" i="1"/>
  <c r="K284" i="1" s="1"/>
  <c r="J294" i="1"/>
  <c r="H294" i="1"/>
  <c r="J311" i="1"/>
  <c r="H311" i="1"/>
  <c r="J323" i="1"/>
  <c r="H323" i="1"/>
  <c r="J341" i="1"/>
  <c r="H341" i="1"/>
  <c r="J352" i="1"/>
  <c r="H352" i="1"/>
  <c r="J364" i="1"/>
  <c r="H364" i="1"/>
  <c r="J377" i="1"/>
  <c r="H377" i="1"/>
  <c r="J395" i="1"/>
  <c r="H395" i="1"/>
  <c r="J400" i="1"/>
  <c r="J399" i="1" s="1"/>
  <c r="H400" i="1"/>
  <c r="J422" i="1"/>
  <c r="H422" i="1"/>
  <c r="J432" i="1"/>
  <c r="J431" i="1" s="1"/>
  <c r="H432" i="1"/>
  <c r="J447" i="1"/>
  <c r="H447" i="1"/>
  <c r="J460" i="1"/>
  <c r="H460" i="1"/>
  <c r="J473" i="1"/>
  <c r="J472" i="1" s="1"/>
  <c r="H473" i="1"/>
  <c r="K472" i="1" s="1"/>
  <c r="J486" i="1"/>
  <c r="J485" i="1" s="1"/>
  <c r="H486" i="1"/>
  <c r="J500" i="1"/>
  <c r="H500" i="1"/>
  <c r="J510" i="1"/>
  <c r="H510" i="1"/>
  <c r="J524" i="1"/>
  <c r="J523" i="1" s="1"/>
  <c r="H524" i="1"/>
  <c r="K523" i="1" s="1"/>
  <c r="J542" i="1"/>
  <c r="H542" i="1"/>
  <c r="J553" i="1"/>
  <c r="J552" i="1" s="1"/>
  <c r="H553" i="1"/>
  <c r="K552" i="1" s="1"/>
  <c r="J560" i="1"/>
  <c r="H560" i="1"/>
  <c r="J564" i="1"/>
  <c r="H564" i="1"/>
  <c r="J571" i="1"/>
  <c r="H571" i="1"/>
  <c r="J576" i="1"/>
  <c r="H576" i="1"/>
  <c r="J583" i="1"/>
  <c r="J582" i="1" s="1"/>
  <c r="H583" i="1"/>
  <c r="J591" i="1"/>
  <c r="H591" i="1"/>
  <c r="J88" i="1"/>
  <c r="K87" i="1" s="1"/>
  <c r="J326" i="1"/>
  <c r="J436" i="1"/>
  <c r="J545" i="1"/>
  <c r="H28" i="1"/>
  <c r="K27" i="1" s="1"/>
  <c r="H40" i="1"/>
  <c r="K39" i="1" s="1"/>
  <c r="H72" i="1"/>
  <c r="K71" i="1" s="1"/>
  <c r="H104" i="1"/>
  <c r="K103" i="1" s="1"/>
  <c r="H120" i="1"/>
  <c r="H168" i="1"/>
  <c r="K167" i="1" s="1"/>
  <c r="H184" i="1"/>
  <c r="H216" i="1"/>
  <c r="K215" i="1" s="1"/>
  <c r="H232" i="1"/>
  <c r="K231" i="1" s="1"/>
  <c r="H386" i="1"/>
  <c r="H450" i="1"/>
  <c r="H514" i="1"/>
  <c r="K513" i="1" s="1"/>
  <c r="J49" i="1"/>
  <c r="J48" i="1" s="1"/>
  <c r="J179" i="1"/>
  <c r="J484" i="1"/>
  <c r="K483" i="1" s="1"/>
  <c r="J201" i="1"/>
  <c r="J200" i="1" s="1"/>
  <c r="J251" i="1"/>
  <c r="J255" i="1"/>
  <c r="J254" i="1" s="1"/>
  <c r="J263" i="1"/>
  <c r="J262" i="1" s="1"/>
  <c r="J549" i="1"/>
  <c r="J36" i="1"/>
  <c r="J93" i="1"/>
  <c r="J92" i="1" s="1"/>
  <c r="J129" i="1"/>
  <c r="J156" i="1"/>
  <c r="J265" i="1"/>
  <c r="J264" i="1" s="1"/>
  <c r="J390" i="1"/>
  <c r="J389" i="1" s="1"/>
  <c r="J416" i="1"/>
  <c r="J415" i="1" s="1"/>
  <c r="J470" i="1"/>
  <c r="J26" i="1"/>
  <c r="G83" i="1"/>
  <c r="H83" i="1" s="1"/>
  <c r="J84" i="1"/>
  <c r="K83" i="1" s="1"/>
  <c r="J135" i="1"/>
  <c r="J147" i="1"/>
  <c r="J146" i="1" s="1"/>
  <c r="J203" i="1"/>
  <c r="J202" i="1" s="1"/>
  <c r="G299" i="1"/>
  <c r="H299" i="1" s="1"/>
  <c r="J348" i="1"/>
  <c r="J347" i="1" s="1"/>
  <c r="J410" i="1"/>
  <c r="J430" i="1"/>
  <c r="J429" i="1" s="1"/>
  <c r="J437" i="1"/>
  <c r="G523" i="1"/>
  <c r="H523" i="1" s="1"/>
  <c r="J66" i="1"/>
  <c r="J145" i="1"/>
  <c r="J205" i="1"/>
  <c r="K204" i="1" s="1"/>
  <c r="J361" i="1"/>
  <c r="J372" i="1"/>
  <c r="J371" i="1" s="1"/>
  <c r="J480" i="1"/>
  <c r="J175" i="1"/>
  <c r="J259" i="1"/>
  <c r="J267" i="1"/>
  <c r="G48" i="1"/>
  <c r="H48" i="1" s="1"/>
  <c r="G58" i="1"/>
  <c r="H58" i="1" s="1"/>
  <c r="G144" i="1"/>
  <c r="H144" i="1" s="1"/>
  <c r="G178" i="1"/>
  <c r="H178" i="1" s="1"/>
  <c r="G204" i="1"/>
  <c r="H204" i="1" s="1"/>
  <c r="J253" i="1"/>
  <c r="J252" i="1" s="1"/>
  <c r="J256" i="1"/>
  <c r="J261" i="1"/>
  <c r="J260" i="1" s="1"/>
  <c r="J269" i="1"/>
  <c r="J268" i="1" s="1"/>
  <c r="G360" i="1"/>
  <c r="H360" i="1" s="1"/>
  <c r="G371" i="1"/>
  <c r="H371" i="1" s="1"/>
  <c r="G472" i="1"/>
  <c r="H472" i="1" s="1"/>
  <c r="G483" i="1"/>
  <c r="H483" i="1" s="1"/>
  <c r="G513" i="1"/>
  <c r="H513" i="1" s="1"/>
  <c r="J249" i="1"/>
  <c r="J248" i="1" s="1"/>
  <c r="G212" i="1"/>
  <c r="H212" i="1" s="1"/>
  <c r="G226" i="1"/>
  <c r="H226" i="1" s="1"/>
  <c r="G239" i="1"/>
  <c r="H239" i="1" s="1"/>
  <c r="J239" i="1"/>
  <c r="G274" i="1"/>
  <c r="H274" i="1" s="1"/>
  <c r="G313" i="1"/>
  <c r="H313" i="1" s="1"/>
  <c r="J313" i="1"/>
  <c r="G399" i="1"/>
  <c r="H399" i="1" s="1"/>
  <c r="J417" i="1"/>
  <c r="G440" i="1"/>
  <c r="H440" i="1" s="1"/>
  <c r="G462" i="1"/>
  <c r="H462" i="1" s="1"/>
  <c r="G533" i="1"/>
  <c r="H533" i="1" s="1"/>
  <c r="G584" i="1"/>
  <c r="H584" i="1" s="1"/>
  <c r="G27" i="1"/>
  <c r="H27" i="1" s="1"/>
  <c r="J27" i="1"/>
  <c r="G43" i="1"/>
  <c r="H43" i="1" s="1"/>
  <c r="G71" i="1"/>
  <c r="H71" i="1" s="1"/>
  <c r="J71" i="1"/>
  <c r="G87" i="1"/>
  <c r="H87" i="1" s="1"/>
  <c r="G103" i="1"/>
  <c r="H103" i="1" s="1"/>
  <c r="G125" i="1"/>
  <c r="H125" i="1" s="1"/>
  <c r="G128" i="1"/>
  <c r="H128" i="1" s="1"/>
  <c r="G139" i="1"/>
  <c r="H139" i="1" s="1"/>
  <c r="G149" i="1"/>
  <c r="H149" i="1" s="1"/>
  <c r="G167" i="1"/>
  <c r="H167" i="1" s="1"/>
  <c r="G189" i="1"/>
  <c r="H189" i="1" s="1"/>
  <c r="G195" i="1"/>
  <c r="H195" i="1" s="1"/>
  <c r="G316" i="1"/>
  <c r="H316" i="1" s="1"/>
  <c r="G350" i="1"/>
  <c r="H350" i="1" s="1"/>
  <c r="G376" i="1"/>
  <c r="H376" i="1" s="1"/>
  <c r="G389" i="1"/>
  <c r="H389" i="1" s="1"/>
  <c r="G401" i="1"/>
  <c r="H401" i="1" s="1"/>
  <c r="J401" i="1"/>
  <c r="G493" i="1"/>
  <c r="H493" i="1" s="1"/>
  <c r="G511" i="1"/>
  <c r="H511" i="1" s="1"/>
  <c r="G467" i="1"/>
  <c r="H467" i="1" s="1"/>
  <c r="G495" i="1"/>
  <c r="H495" i="1" s="1"/>
  <c r="G403" i="1"/>
  <c r="H403" i="1" s="1"/>
  <c r="G417" i="1"/>
  <c r="H417" i="1" s="1"/>
  <c r="G434" i="1"/>
  <c r="H434" i="1" s="1"/>
  <c r="G452" i="1"/>
  <c r="H452" i="1" s="1"/>
  <c r="G547" i="1"/>
  <c r="H547" i="1" s="1"/>
  <c r="G554" i="1"/>
  <c r="H554" i="1" s="1"/>
  <c r="G570" i="1"/>
  <c r="H570" i="1" s="1"/>
  <c r="G582" i="1"/>
  <c r="H582" i="1" s="1"/>
  <c r="G37" i="1"/>
  <c r="H37" i="1" s="1"/>
  <c r="G51" i="1"/>
  <c r="H51" i="1" s="1"/>
  <c r="G67" i="1"/>
  <c r="H67" i="1" s="1"/>
  <c r="G81" i="1"/>
  <c r="H81" i="1" s="1"/>
  <c r="G95" i="1"/>
  <c r="H95" i="1" s="1"/>
  <c r="G117" i="1"/>
  <c r="H117" i="1" s="1"/>
  <c r="G163" i="1"/>
  <c r="H163" i="1" s="1"/>
  <c r="G170" i="1"/>
  <c r="H170" i="1" s="1"/>
  <c r="G181" i="1"/>
  <c r="H181" i="1" s="1"/>
  <c r="G207" i="1"/>
  <c r="H207" i="1" s="1"/>
  <c r="G223" i="1"/>
  <c r="H223" i="1" s="1"/>
  <c r="G286" i="1"/>
  <c r="H286" i="1" s="1"/>
  <c r="G303" i="1"/>
  <c r="H303" i="1" s="1"/>
  <c r="G318" i="1"/>
  <c r="H318" i="1" s="1"/>
  <c r="G345" i="1"/>
  <c r="H345" i="1" s="1"/>
  <c r="J345" i="1"/>
  <c r="G363" i="1"/>
  <c r="H363" i="1" s="1"/>
  <c r="G384" i="1"/>
  <c r="H384" i="1" s="1"/>
  <c r="G409" i="1"/>
  <c r="H409" i="1" s="1"/>
  <c r="G420" i="1"/>
  <c r="H420" i="1" s="1"/>
  <c r="G464" i="1"/>
  <c r="H464" i="1" s="1"/>
  <c r="G474" i="1"/>
  <c r="H474" i="1" s="1"/>
  <c r="G485" i="1"/>
  <c r="H485" i="1" s="1"/>
  <c r="G498" i="1"/>
  <c r="H498" i="1" s="1"/>
  <c r="J513" i="1"/>
  <c r="G531" i="1"/>
  <c r="H531" i="1" s="1"/>
  <c r="G550" i="1"/>
  <c r="H550" i="1" s="1"/>
  <c r="G558" i="1"/>
  <c r="H558" i="1" s="1"/>
  <c r="G593" i="1"/>
  <c r="H593" i="1" s="1"/>
  <c r="J593" i="1"/>
  <c r="G39" i="1"/>
  <c r="H39" i="1" s="1"/>
  <c r="J39" i="1"/>
  <c r="G62" i="1"/>
  <c r="H62" i="1" s="1"/>
  <c r="G69" i="1"/>
  <c r="H69" i="1" s="1"/>
  <c r="G101" i="1"/>
  <c r="H101" i="1" s="1"/>
  <c r="G122" i="1"/>
  <c r="H122" i="1" s="1"/>
  <c r="G158" i="1"/>
  <c r="H158" i="1" s="1"/>
  <c r="G165" i="1"/>
  <c r="H165" i="1" s="1"/>
  <c r="G187" i="1"/>
  <c r="H187" i="1" s="1"/>
  <c r="J187" i="1"/>
  <c r="G218" i="1"/>
  <c r="H218" i="1" s="1"/>
  <c r="G231" i="1"/>
  <c r="H231" i="1" s="1"/>
  <c r="J231" i="1"/>
  <c r="G297" i="1"/>
  <c r="H297" i="1" s="1"/>
  <c r="J297" i="1"/>
  <c r="G373" i="1"/>
  <c r="H373" i="1" s="1"/>
  <c r="G431" i="1"/>
  <c r="H431" i="1" s="1"/>
  <c r="G446" i="1"/>
  <c r="H446" i="1" s="1"/>
  <c r="G477" i="1"/>
  <c r="H477" i="1" s="1"/>
  <c r="G521" i="1"/>
  <c r="H521" i="1" s="1"/>
  <c r="G552" i="1"/>
  <c r="H552" i="1" s="1"/>
  <c r="J568" i="1"/>
  <c r="G573" i="1"/>
  <c r="H573" i="1" s="1"/>
  <c r="G22" i="1"/>
  <c r="H22" i="1" s="1"/>
  <c r="G29" i="1"/>
  <c r="H29" i="1" s="1"/>
  <c r="G32" i="1"/>
  <c r="H32" i="1" s="1"/>
  <c r="G73" i="1"/>
  <c r="H73" i="1" s="1"/>
  <c r="G76" i="1"/>
  <c r="H76" i="1" s="1"/>
  <c r="G111" i="1"/>
  <c r="H111" i="1" s="1"/>
  <c r="J111" i="1"/>
  <c r="J110" i="1" s="1"/>
  <c r="G154" i="1"/>
  <c r="H154" i="1" s="1"/>
  <c r="G215" i="1"/>
  <c r="H215" i="1" s="1"/>
  <c r="G234" i="1"/>
  <c r="H234" i="1" s="1"/>
  <c r="G241" i="1"/>
  <c r="H241" i="1" s="1"/>
  <c r="G284" i="1"/>
  <c r="H284" i="1" s="1"/>
  <c r="G333" i="1"/>
  <c r="H333" i="1" s="1"/>
  <c r="G339" i="1"/>
  <c r="H339" i="1" s="1"/>
  <c r="G358" i="1"/>
  <c r="H358" i="1" s="1"/>
  <c r="G369" i="1"/>
  <c r="H369" i="1" s="1"/>
  <c r="J369" i="1"/>
  <c r="G381" i="1"/>
  <c r="H381" i="1" s="1"/>
  <c r="G392" i="1"/>
  <c r="H392" i="1" s="1"/>
  <c r="G426" i="1"/>
  <c r="H426" i="1" s="1"/>
  <c r="G442" i="1"/>
  <c r="H442" i="1" s="1"/>
  <c r="G457" i="1"/>
  <c r="H457" i="1" s="1"/>
  <c r="G488" i="1"/>
  <c r="H488" i="1" s="1"/>
  <c r="G506" i="1"/>
  <c r="H506" i="1" s="1"/>
  <c r="G516" i="1"/>
  <c r="H516" i="1" s="1"/>
  <c r="G526" i="1"/>
  <c r="H526" i="1" s="1"/>
  <c r="G540" i="1"/>
  <c r="H540" i="1" s="1"/>
  <c r="G565" i="1"/>
  <c r="H565" i="1" s="1"/>
  <c r="G578" i="1"/>
  <c r="H578" i="1" s="1"/>
  <c r="G588" i="1"/>
  <c r="H588" i="1" s="1"/>
  <c r="M106" i="1" l="1"/>
  <c r="M105" i="1" s="1"/>
  <c r="M15" i="1"/>
  <c r="J212" i="1"/>
  <c r="J122" i="1"/>
  <c r="J483" i="1"/>
  <c r="J83" i="1"/>
  <c r="J195" i="1"/>
  <c r="K109" i="1"/>
  <c r="K108" i="1" s="1"/>
  <c r="K107" i="1" s="1"/>
  <c r="J109" i="1"/>
  <c r="J108" i="1" s="1"/>
  <c r="J107" i="1" s="1"/>
  <c r="K50" i="1"/>
  <c r="J403" i="1"/>
  <c r="J62" i="1"/>
  <c r="J258" i="1"/>
  <c r="K258" i="1"/>
  <c r="J250" i="1"/>
  <c r="K250" i="1"/>
  <c r="K274" i="1"/>
  <c r="J32" i="1"/>
  <c r="J31" i="1" s="1"/>
  <c r="K122" i="1"/>
  <c r="K146" i="1"/>
  <c r="K75" i="1"/>
  <c r="K565" i="1"/>
  <c r="K547" i="1"/>
  <c r="K516" i="1"/>
  <c r="K248" i="1"/>
  <c r="K48" i="1"/>
  <c r="J356" i="1"/>
  <c r="J204" i="1"/>
  <c r="J207" i="1"/>
  <c r="K467" i="1"/>
  <c r="K457" i="1"/>
  <c r="K409" i="1"/>
  <c r="K408" i="1" s="1"/>
  <c r="K384" i="1"/>
  <c r="K383" i="1" s="1"/>
  <c r="K373" i="1"/>
  <c r="K316" i="1"/>
  <c r="K299" i="1"/>
  <c r="K296" i="1" s="1"/>
  <c r="J241" i="1"/>
  <c r="K95" i="1"/>
  <c r="K94" i="1" s="1"/>
  <c r="K22" i="1"/>
  <c r="K21" i="1" s="1"/>
  <c r="K264" i="1"/>
  <c r="K154" i="1"/>
  <c r="K148" i="1" s="1"/>
  <c r="K128" i="1"/>
  <c r="K426" i="1"/>
  <c r="K268" i="1"/>
  <c r="J360" i="1"/>
  <c r="K360" i="1"/>
  <c r="K498" i="1"/>
  <c r="K497" i="1" s="1"/>
  <c r="K170" i="1"/>
  <c r="J134" i="1"/>
  <c r="K134" i="1"/>
  <c r="K241" i="1"/>
  <c r="K376" i="1"/>
  <c r="K375" i="1" s="1"/>
  <c r="J266" i="1"/>
  <c r="K266" i="1"/>
  <c r="J144" i="1"/>
  <c r="K144" i="1"/>
  <c r="J178" i="1"/>
  <c r="K178" i="1"/>
  <c r="K582" i="1"/>
  <c r="K570" i="1"/>
  <c r="K558" i="1"/>
  <c r="K506" i="1"/>
  <c r="K485" i="1"/>
  <c r="K431" i="1"/>
  <c r="K399" i="1"/>
  <c r="K350" i="1"/>
  <c r="K349" i="1" s="1"/>
  <c r="K318" i="1"/>
  <c r="K315" i="1" s="1"/>
  <c r="K286" i="1"/>
  <c r="K200" i="1"/>
  <c r="K176" i="1"/>
  <c r="K73" i="1"/>
  <c r="K181" i="1"/>
  <c r="K180" i="1" s="1"/>
  <c r="K69" i="1"/>
  <c r="K573" i="1"/>
  <c r="K521" i="1"/>
  <c r="K234" i="1"/>
  <c r="K158" i="1"/>
  <c r="K157" i="1" s="1"/>
  <c r="K139" i="1"/>
  <c r="K117" i="1"/>
  <c r="K92" i="1"/>
  <c r="K86" i="1" s="1"/>
  <c r="K62" i="1"/>
  <c r="K43" i="1"/>
  <c r="K42" i="1" s="1"/>
  <c r="K32" i="1"/>
  <c r="K31" i="1" s="1"/>
  <c r="K588" i="1"/>
  <c r="K587" i="1" s="1"/>
  <c r="K586" i="1" s="1"/>
  <c r="K533" i="1"/>
  <c r="K477" i="1"/>
  <c r="K403" i="1"/>
  <c r="K392" i="1"/>
  <c r="K363" i="1"/>
  <c r="K339" i="1"/>
  <c r="K303" i="1"/>
  <c r="K302" i="1" s="1"/>
  <c r="K270" i="1"/>
  <c r="K125" i="1"/>
  <c r="K207" i="1"/>
  <c r="K206" i="1" s="1"/>
  <c r="J550" i="1"/>
  <c r="K550" i="1"/>
  <c r="K578" i="1"/>
  <c r="K540" i="1"/>
  <c r="K526" i="1"/>
  <c r="K511" i="1"/>
  <c r="K474" i="1"/>
  <c r="K446" i="1"/>
  <c r="K445" i="1" s="1"/>
  <c r="K444" i="1" s="1"/>
  <c r="K434" i="1"/>
  <c r="K433" i="1" s="1"/>
  <c r="K420" i="1"/>
  <c r="J154" i="1"/>
  <c r="J117" i="1"/>
  <c r="J218" i="1"/>
  <c r="J217" i="1" s="1"/>
  <c r="K462" i="1"/>
  <c r="K347" i="1"/>
  <c r="J128" i="1"/>
  <c r="J588" i="1"/>
  <c r="J587" i="1" s="1"/>
  <c r="J586" i="1" s="1"/>
  <c r="J573" i="1"/>
  <c r="J420" i="1"/>
  <c r="J339" i="1"/>
  <c r="J338" i="1" s="1"/>
  <c r="J234" i="1"/>
  <c r="J189" i="1"/>
  <c r="J158" i="1"/>
  <c r="J157" i="1" s="1"/>
  <c r="J516" i="1"/>
  <c r="J515" i="1" s="1"/>
  <c r="J565" i="1"/>
  <c r="J149" i="1"/>
  <c r="J170" i="1"/>
  <c r="J169" i="1" s="1"/>
  <c r="J87" i="1"/>
  <c r="J86" i="1" s="1"/>
  <c r="J226" i="1"/>
  <c r="J225" i="1" s="1"/>
  <c r="J95" i="1"/>
  <c r="J94" i="1" s="1"/>
  <c r="J540" i="1"/>
  <c r="J526" i="1"/>
  <c r="J525" i="1" s="1"/>
  <c r="J318" i="1"/>
  <c r="J315" i="1" s="1"/>
  <c r="J181" i="1"/>
  <c r="J180" i="1" s="1"/>
  <c r="J570" i="1"/>
  <c r="J547" i="1"/>
  <c r="J376" i="1"/>
  <c r="J375" i="1" s="1"/>
  <c r="J43" i="1"/>
  <c r="J42" i="1" s="1"/>
  <c r="G476" i="1"/>
  <c r="H476" i="1" s="1"/>
  <c r="G349" i="1"/>
  <c r="H349" i="1" s="1"/>
  <c r="G247" i="1"/>
  <c r="G217" i="1"/>
  <c r="H217" i="1" s="1"/>
  <c r="G116" i="1"/>
  <c r="G375" i="1"/>
  <c r="H375" i="1" s="1"/>
  <c r="G539" i="1"/>
  <c r="H539" i="1" s="1"/>
  <c r="G466" i="1"/>
  <c r="H466" i="1" s="1"/>
  <c r="G456" i="1"/>
  <c r="H456" i="1" s="1"/>
  <c r="G362" i="1"/>
  <c r="H362" i="1" s="1"/>
  <c r="G302" i="1"/>
  <c r="H302" i="1" s="1"/>
  <c r="J61" i="1"/>
  <c r="G515" i="1"/>
  <c r="H515" i="1" s="1"/>
  <c r="J498" i="1"/>
  <c r="J497" i="1" s="1"/>
  <c r="J76" i="1"/>
  <c r="G50" i="1"/>
  <c r="H50" i="1" s="1"/>
  <c r="J409" i="1"/>
  <c r="J408" i="1" s="1"/>
  <c r="G138" i="1"/>
  <c r="H138" i="1" s="1"/>
  <c r="J506" i="1"/>
  <c r="J505" i="1" s="1"/>
  <c r="G497" i="1"/>
  <c r="H497" i="1" s="1"/>
  <c r="J363" i="1"/>
  <c r="J362" i="1" s="1"/>
  <c r="G315" i="1"/>
  <c r="H315" i="1" s="1"/>
  <c r="J274" i="1"/>
  <c r="G433" i="1"/>
  <c r="H433" i="1" s="1"/>
  <c r="G157" i="1"/>
  <c r="H157" i="1" s="1"/>
  <c r="G557" i="1"/>
  <c r="H557" i="1" s="1"/>
  <c r="G206" i="1"/>
  <c r="H206" i="1" s="1"/>
  <c r="G233" i="1"/>
  <c r="H233" i="1" s="1"/>
  <c r="G587" i="1"/>
  <c r="H587" i="1" s="1"/>
  <c r="G505" i="1"/>
  <c r="H505" i="1" s="1"/>
  <c r="G487" i="1"/>
  <c r="H487" i="1" s="1"/>
  <c r="J426" i="1"/>
  <c r="G75" i="1"/>
  <c r="H75" i="1" s="1"/>
  <c r="G31" i="1"/>
  <c r="H31" i="1" s="1"/>
  <c r="J296" i="1"/>
  <c r="G419" i="1"/>
  <c r="H419" i="1" s="1"/>
  <c r="J303" i="1"/>
  <c r="J302" i="1" s="1"/>
  <c r="J286" i="1"/>
  <c r="J554" i="1"/>
  <c r="J434" i="1"/>
  <c r="J433" i="1" s="1"/>
  <c r="J488" i="1"/>
  <c r="J487" i="1" s="1"/>
  <c r="J350" i="1"/>
  <c r="G194" i="1"/>
  <c r="H194" i="1" s="1"/>
  <c r="G148" i="1"/>
  <c r="H148" i="1" s="1"/>
  <c r="G127" i="1"/>
  <c r="H127" i="1" s="1"/>
  <c r="G42" i="1"/>
  <c r="G273" i="1"/>
  <c r="H273" i="1" s="1"/>
  <c r="G225" i="1"/>
  <c r="G445" i="1"/>
  <c r="H445" i="1" s="1"/>
  <c r="G94" i="1"/>
  <c r="H94" i="1" s="1"/>
  <c r="G525" i="1"/>
  <c r="H525" i="1" s="1"/>
  <c r="G338" i="1"/>
  <c r="H338" i="1" s="1"/>
  <c r="J477" i="1"/>
  <c r="J476" i="1" s="1"/>
  <c r="J392" i="1"/>
  <c r="G408" i="1"/>
  <c r="H408" i="1" s="1"/>
  <c r="G169" i="1"/>
  <c r="H169" i="1" s="1"/>
  <c r="G383" i="1"/>
  <c r="H383" i="1" s="1"/>
  <c r="G61" i="1"/>
  <c r="G180" i="1"/>
  <c r="H180" i="1" s="1"/>
  <c r="G577" i="1"/>
  <c r="H577" i="1" s="1"/>
  <c r="G21" i="1"/>
  <c r="J578" i="1"/>
  <c r="J577" i="1" s="1"/>
  <c r="G391" i="1"/>
  <c r="H391" i="1" s="1"/>
  <c r="G332" i="1"/>
  <c r="H332" i="1" s="1"/>
  <c r="G110" i="1"/>
  <c r="J446" i="1"/>
  <c r="J445" i="1" s="1"/>
  <c r="J444" i="1" s="1"/>
  <c r="G296" i="1"/>
  <c r="H296" i="1" s="1"/>
  <c r="J558" i="1"/>
  <c r="J384" i="1"/>
  <c r="J383" i="1" s="1"/>
  <c r="J51" i="1"/>
  <c r="J50" i="1" s="1"/>
  <c r="J467" i="1"/>
  <c r="J466" i="1" s="1"/>
  <c r="J139" i="1"/>
  <c r="G86" i="1"/>
  <c r="J22" i="1"/>
  <c r="J21" i="1" s="1"/>
  <c r="J457" i="1"/>
  <c r="J456" i="1" s="1"/>
  <c r="I15" i="1"/>
  <c r="J116" i="1" l="1"/>
  <c r="J206" i="1"/>
  <c r="J75" i="1"/>
  <c r="J60" i="1" s="1"/>
  <c r="J194" i="1"/>
  <c r="J391" i="1"/>
  <c r="F16" i="2" a="1"/>
  <c r="F16" i="2" s="1"/>
  <c r="J233" i="1"/>
  <c r="F15" i="2" a="1"/>
  <c r="F15" i="2" s="1"/>
  <c r="F10" i="2" a="1"/>
  <c r="F10" i="2" s="1"/>
  <c r="J247" i="1"/>
  <c r="J246" i="1" s="1"/>
  <c r="G16" i="2" a="1"/>
  <c r="G16" i="2" s="1"/>
  <c r="H225" i="1"/>
  <c r="E13" i="2" a="1"/>
  <c r="E13" i="2" s="1"/>
  <c r="F9" i="2" a="1"/>
  <c r="F9" i="2" s="1"/>
  <c r="H61" i="1"/>
  <c r="E15" i="2" a="1"/>
  <c r="E15" i="2" s="1"/>
  <c r="J419" i="1"/>
  <c r="F13" i="2" s="1" a="1"/>
  <c r="F13" i="2" s="1"/>
  <c r="H247" i="1"/>
  <c r="E19" i="2" a="1"/>
  <c r="E19" i="2" s="1"/>
  <c r="K273" i="1"/>
  <c r="K272" i="1" s="1"/>
  <c r="H86" i="1"/>
  <c r="E16" i="2" a="1"/>
  <c r="E16" i="2" s="1"/>
  <c r="H110" i="1"/>
  <c r="E18" i="2" a="1"/>
  <c r="E18" i="2" s="1"/>
  <c r="H21" i="1"/>
  <c r="E9" i="2" a="1"/>
  <c r="E9" i="2" s="1"/>
  <c r="H42" i="1"/>
  <c r="E10" i="2" a="1"/>
  <c r="E10" i="2" s="1"/>
  <c r="J349" i="1"/>
  <c r="J337" i="1" s="1"/>
  <c r="J336" i="1" s="1"/>
  <c r="K525" i="1"/>
  <c r="J148" i="1"/>
  <c r="K391" i="1"/>
  <c r="H116" i="1"/>
  <c r="E12" i="2" a="1"/>
  <c r="E12" i="2" s="1"/>
  <c r="K338" i="1"/>
  <c r="K41" i="1"/>
  <c r="K476" i="1"/>
  <c r="K138" i="1"/>
  <c r="K505" i="1"/>
  <c r="K466" i="1"/>
  <c r="K61" i="1"/>
  <c r="J85" i="1"/>
  <c r="K233" i="1"/>
  <c r="K362" i="1"/>
  <c r="K557" i="1"/>
  <c r="K515" i="1"/>
  <c r="G9" i="2" s="1" a="1"/>
  <c r="G9" i="2" s="1"/>
  <c r="K116" i="1"/>
  <c r="K456" i="1"/>
  <c r="K85" i="1"/>
  <c r="K169" i="1"/>
  <c r="J138" i="1"/>
  <c r="G246" i="1"/>
  <c r="H246" i="1" s="1"/>
  <c r="J127" i="1"/>
  <c r="J115" i="1" s="1"/>
  <c r="J114" i="1" s="1"/>
  <c r="K195" i="1"/>
  <c r="K194" i="1" s="1"/>
  <c r="K226" i="1"/>
  <c r="K225" i="1" s="1"/>
  <c r="K488" i="1"/>
  <c r="K487" i="1" s="1"/>
  <c r="K554" i="1"/>
  <c r="K539" i="1" s="1"/>
  <c r="K419" i="1"/>
  <c r="K407" i="1" s="1"/>
  <c r="K406" i="1" s="1"/>
  <c r="K577" i="1"/>
  <c r="K218" i="1"/>
  <c r="K217" i="1" s="1"/>
  <c r="G10" i="2" s="1" a="1"/>
  <c r="G10" i="2" s="1"/>
  <c r="K127" i="1"/>
  <c r="K20" i="1"/>
  <c r="K247" i="1"/>
  <c r="J557" i="1"/>
  <c r="J20" i="1"/>
  <c r="J41" i="1"/>
  <c r="J539" i="1"/>
  <c r="G455" i="1"/>
  <c r="H455" i="1" s="1"/>
  <c r="G586" i="1"/>
  <c r="H586" i="1" s="1"/>
  <c r="G137" i="1"/>
  <c r="H137" i="1" s="1"/>
  <c r="G337" i="1"/>
  <c r="H337" i="1" s="1"/>
  <c r="G85" i="1"/>
  <c r="H85" i="1" s="1"/>
  <c r="G60" i="1"/>
  <c r="H60" i="1" s="1"/>
  <c r="G331" i="1"/>
  <c r="H331" i="1" s="1"/>
  <c r="G20" i="1"/>
  <c r="H20" i="1" s="1"/>
  <c r="J273" i="1"/>
  <c r="J272" i="1" s="1"/>
  <c r="G115" i="1"/>
  <c r="H115" i="1" s="1"/>
  <c r="G109" i="1"/>
  <c r="H109" i="1" s="1"/>
  <c r="G444" i="1"/>
  <c r="H444" i="1" s="1"/>
  <c r="G41" i="1"/>
  <c r="H41" i="1" s="1"/>
  <c r="G407" i="1"/>
  <c r="H407" i="1" s="1"/>
  <c r="J455" i="1"/>
  <c r="J454" i="1" s="1"/>
  <c r="G538" i="1"/>
  <c r="H538" i="1" s="1"/>
  <c r="G272" i="1"/>
  <c r="H272" i="1" s="1"/>
  <c r="I3" i="1"/>
  <c r="I2" i="1"/>
  <c r="C4" i="3"/>
  <c r="C3" i="3"/>
  <c r="J538" i="1" l="1"/>
  <c r="J537" i="1" s="1"/>
  <c r="J536" i="1" s="1"/>
  <c r="J535" i="1" s="1"/>
  <c r="J19" i="1"/>
  <c r="J18" i="1" s="1"/>
  <c r="J17" i="1" s="1"/>
  <c r="J16" i="1" s="1"/>
  <c r="J245" i="1"/>
  <c r="F19" i="2" a="1"/>
  <c r="F19" i="2" s="1"/>
  <c r="K115" i="1"/>
  <c r="K114" i="1" s="1"/>
  <c r="G13" i="2" a="1"/>
  <c r="G13" i="2" s="1"/>
  <c r="K60" i="1"/>
  <c r="K19" i="1" s="1"/>
  <c r="K18" i="1" s="1"/>
  <c r="K17" i="1" s="1"/>
  <c r="K16" i="1" s="1"/>
  <c r="G15" i="2" a="1"/>
  <c r="G15" i="2" s="1"/>
  <c r="J137" i="1"/>
  <c r="J136" i="1" s="1"/>
  <c r="F18" i="2" a="1"/>
  <c r="F18" i="2" s="1"/>
  <c r="K337" i="1"/>
  <c r="K336" i="1" s="1"/>
  <c r="G12" i="2" a="1"/>
  <c r="G12" i="2" s="1"/>
  <c r="J407" i="1"/>
  <c r="J406" i="1" s="1"/>
  <c r="J335" i="1" s="1"/>
  <c r="K246" i="1"/>
  <c r="K245" i="1" s="1"/>
  <c r="G19" i="2" a="1"/>
  <c r="G19" i="2" s="1"/>
  <c r="G18" i="2" a="1"/>
  <c r="G18" i="2" s="1"/>
  <c r="N18" i="2" s="1"/>
  <c r="F12" i="2" a="1"/>
  <c r="F12" i="2" s="1"/>
  <c r="K455" i="1"/>
  <c r="K454" i="1" s="1"/>
  <c r="K335" i="1" s="1"/>
  <c r="K538" i="1"/>
  <c r="K537" i="1" s="1"/>
  <c r="K536" i="1" s="1"/>
  <c r="K535" i="1" s="1"/>
  <c r="K137" i="1"/>
  <c r="K136" i="1" s="1"/>
  <c r="G454" i="1"/>
  <c r="H454" i="1" s="1"/>
  <c r="G19" i="1"/>
  <c r="H19" i="1" s="1"/>
  <c r="G108" i="1"/>
  <c r="H108" i="1" s="1"/>
  <c r="G136" i="1"/>
  <c r="H136" i="1" s="1"/>
  <c r="G114" i="1"/>
  <c r="H114" i="1" s="1"/>
  <c r="G330" i="1"/>
  <c r="H330" i="1" s="1"/>
  <c r="G537" i="1"/>
  <c r="H537" i="1" s="1"/>
  <c r="G406" i="1"/>
  <c r="H406" i="1" s="1"/>
  <c r="G245" i="1"/>
  <c r="H245" i="1" s="1"/>
  <c r="G336" i="1"/>
  <c r="H336" i="1" s="1"/>
  <c r="N517" i="1"/>
  <c r="N481" i="1"/>
  <c r="N510" i="1"/>
  <c r="N554" i="1"/>
  <c r="N524" i="1"/>
  <c r="N540" i="1"/>
  <c r="N543" i="1"/>
  <c r="N471" i="1"/>
  <c r="N496" i="1"/>
  <c r="N528" i="1"/>
  <c r="N483" i="1"/>
  <c r="N466" i="1"/>
  <c r="N493" i="1"/>
  <c r="N455" i="1"/>
  <c r="N442" i="1"/>
  <c r="N48" i="1"/>
  <c r="N62" i="1"/>
  <c r="N75" i="1"/>
  <c r="N91" i="1"/>
  <c r="N126" i="1"/>
  <c r="N141" i="1"/>
  <c r="N155" i="1"/>
  <c r="N167" i="1"/>
  <c r="N179" i="1"/>
  <c r="N191" i="1"/>
  <c r="N203" i="1"/>
  <c r="N219" i="1"/>
  <c r="N230" i="1"/>
  <c r="N238" i="1"/>
  <c r="N246" i="1"/>
  <c r="N274" i="1"/>
  <c r="N293" i="1"/>
  <c r="N322" i="1"/>
  <c r="N335" i="1"/>
  <c r="N348" i="1"/>
  <c r="N361" i="1"/>
  <c r="N378" i="1"/>
  <c r="N395" i="1"/>
  <c r="N409" i="1"/>
  <c r="N424" i="1"/>
  <c r="N558" i="1"/>
  <c r="N452" i="1"/>
  <c r="N440" i="1"/>
  <c r="N43" i="1"/>
  <c r="N58" i="1"/>
  <c r="N72" i="1"/>
  <c r="N86" i="1"/>
  <c r="N102" i="1"/>
  <c r="N124" i="1"/>
  <c r="N138" i="1"/>
  <c r="N150" i="1"/>
  <c r="N162" i="1"/>
  <c r="N177" i="1"/>
  <c r="N189" i="1"/>
  <c r="N201" i="1"/>
  <c r="N214" i="1"/>
  <c r="N228" i="1"/>
  <c r="N236" i="1"/>
  <c r="N244" i="1"/>
  <c r="N263" i="1"/>
  <c r="N290" i="1"/>
  <c r="N316" i="1"/>
  <c r="N333" i="1"/>
  <c r="N346" i="1"/>
  <c r="N358" i="1"/>
  <c r="N376" i="1"/>
  <c r="N393" i="1"/>
  <c r="N407" i="1"/>
  <c r="N420" i="1"/>
  <c r="N27" i="1"/>
  <c r="N39" i="1"/>
  <c r="N56" i="1"/>
  <c r="N70" i="1"/>
  <c r="N82" i="1"/>
  <c r="N100" i="1"/>
  <c r="N121" i="1"/>
  <c r="N136" i="1"/>
  <c r="N146" i="1"/>
  <c r="N159" i="1"/>
  <c r="N172" i="1"/>
  <c r="N184" i="1"/>
  <c r="N196" i="1"/>
  <c r="N211" i="1"/>
  <c r="N226" i="1"/>
  <c r="N234" i="1"/>
  <c r="N242" i="1"/>
  <c r="N261" i="1"/>
  <c r="N280" i="1"/>
  <c r="N327" i="1"/>
  <c r="N340" i="1"/>
  <c r="N353" i="1"/>
  <c r="N369" i="1"/>
  <c r="N387" i="1"/>
  <c r="N404" i="1"/>
  <c r="N418" i="1"/>
  <c r="N32" i="1"/>
  <c r="N29" i="1"/>
  <c r="N430" i="1"/>
  <c r="N412" i="1"/>
  <c r="N22" i="1"/>
  <c r="N37" i="1"/>
  <c r="N51" i="1"/>
  <c r="N68" i="1"/>
  <c r="N80" i="1"/>
  <c r="N94" i="1"/>
  <c r="N116" i="1"/>
  <c r="N131" i="1"/>
  <c r="N144" i="1"/>
  <c r="N157" i="1"/>
  <c r="N169" i="1"/>
  <c r="N181" i="1"/>
  <c r="N193" i="1"/>
  <c r="N206" i="1"/>
  <c r="N224" i="1"/>
  <c r="N232" i="1"/>
  <c r="N240" i="1"/>
  <c r="N250" i="1"/>
  <c r="N276" i="1"/>
  <c r="N295" i="1"/>
  <c r="N324" i="1"/>
  <c r="N337" i="1"/>
  <c r="N350" i="1"/>
  <c r="N366" i="1"/>
  <c r="N380" i="1"/>
  <c r="N398" i="1"/>
  <c r="N501" i="1"/>
  <c r="N520" i="1"/>
  <c r="N548" i="1"/>
  <c r="N473" i="1"/>
  <c r="N486" i="1"/>
  <c r="N535" i="1"/>
  <c r="N563" i="1"/>
  <c r="N445" i="1"/>
  <c r="N461" i="1"/>
  <c r="N463" i="1"/>
  <c r="N476" i="1"/>
  <c r="N491" i="1"/>
  <c r="N503" i="1"/>
  <c r="N522" i="1"/>
  <c r="N538" i="1"/>
  <c r="N552" i="1"/>
  <c r="N450" i="1"/>
  <c r="N435" i="1"/>
  <c r="N310" i="1"/>
  <c r="N309" i="1" s="1"/>
  <c r="N308" i="1" s="1"/>
  <c r="N307" i="1" s="1"/>
  <c r="N306" i="1" s="1"/>
  <c r="N110" i="1"/>
  <c r="N109" i="1" s="1"/>
  <c r="N108" i="1" s="1"/>
  <c r="N107" i="1" s="1"/>
  <c r="N106" i="1" s="1"/>
  <c r="N205" i="1" l="1"/>
  <c r="J113" i="1"/>
  <c r="J106" i="1" s="1"/>
  <c r="J105" i="1" s="1"/>
  <c r="J15" i="1" s="1"/>
  <c r="N21" i="1"/>
  <c r="N475" i="1"/>
  <c r="K113" i="1"/>
  <c r="K106" i="1" s="1"/>
  <c r="K105" i="1" s="1"/>
  <c r="K15" i="1" s="1"/>
  <c r="K11" i="3" s="1" a="1"/>
  <c r="G329" i="1"/>
  <c r="H329" i="1" s="1"/>
  <c r="G335" i="1"/>
  <c r="H335" i="1" s="1"/>
  <c r="G107" i="1"/>
  <c r="H107" i="1" s="1"/>
  <c r="G18" i="1"/>
  <c r="H18" i="1" s="1"/>
  <c r="G536" i="1"/>
  <c r="H536" i="1" s="1"/>
  <c r="G113" i="1"/>
  <c r="H113" i="1" s="1"/>
  <c r="N465" i="1"/>
  <c r="N161" i="1"/>
  <c r="N149" i="1"/>
  <c r="N352" i="1"/>
  <c r="N423" i="1"/>
  <c r="N422" i="1" s="1"/>
  <c r="N485" i="1"/>
  <c r="N50" i="1"/>
  <c r="N279" i="1"/>
  <c r="N74" i="1"/>
  <c r="N130" i="1"/>
  <c r="N360" i="1"/>
  <c r="N292" i="1"/>
  <c r="N115" i="1"/>
  <c r="N114" i="1" s="1"/>
  <c r="N113" i="1" s="1"/>
  <c r="N171" i="1"/>
  <c r="N42" i="1"/>
  <c r="N41" i="1" s="1"/>
  <c r="N273" i="1"/>
  <c r="N213" i="1"/>
  <c r="N434" i="1"/>
  <c r="N85" i="1"/>
  <c r="N557" i="1"/>
  <c r="N556" i="1" s="1"/>
  <c r="N397" i="1"/>
  <c r="N249" i="1"/>
  <c r="N93" i="1"/>
  <c r="N183" i="1"/>
  <c r="N140" i="1"/>
  <c r="N339" i="1"/>
  <c r="N195" i="1"/>
  <c r="N368" i="1"/>
  <c r="N315" i="1"/>
  <c r="N223" i="1"/>
  <c r="N222" i="1" s="1"/>
  <c r="N61" i="1"/>
  <c r="N411" i="1"/>
  <c r="N386" i="1"/>
  <c r="N326" i="1"/>
  <c r="N509" i="1"/>
  <c r="N31" i="1"/>
  <c r="N444" i="1"/>
  <c r="N495" i="1"/>
  <c r="N527" i="1"/>
  <c r="N454" i="1"/>
  <c r="N547" i="1"/>
  <c r="N60" i="1" l="1"/>
  <c r="K19" i="2"/>
  <c r="N20" i="1"/>
  <c r="N84" i="1"/>
  <c r="N19" i="1" s="1"/>
  <c r="N18" i="1" s="1"/>
  <c r="N17" i="1" s="1"/>
  <c r="N16" i="1" s="1"/>
  <c r="M22" i="3"/>
  <c r="N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K11" i="3"/>
  <c r="N11" i="3" s="1"/>
  <c r="N12" i="3"/>
  <c r="M12" i="3"/>
  <c r="I14" i="2"/>
  <c r="G535" i="1"/>
  <c r="H535" i="1" s="1"/>
  <c r="G106" i="1"/>
  <c r="H106" i="1" s="1"/>
  <c r="G17" i="1"/>
  <c r="H17" i="1" s="1"/>
  <c r="I20" i="2"/>
  <c r="N433" i="1"/>
  <c r="N432" i="1" s="1"/>
  <c r="N385" i="1"/>
  <c r="N384" i="1" s="1"/>
  <c r="I11" i="2"/>
  <c r="N129" i="1"/>
  <c r="N128" i="1" s="1"/>
  <c r="N248" i="1"/>
  <c r="N221" i="1" s="1"/>
  <c r="N314" i="1"/>
  <c r="N313" i="1" s="1"/>
  <c r="I17" i="2"/>
  <c r="N508" i="1"/>
  <c r="N507" i="1" s="1"/>
  <c r="N506" i="1" s="1"/>
  <c r="N505" i="1" s="1"/>
  <c r="M11" i="3" l="1"/>
  <c r="G105" i="1"/>
  <c r="H105" i="1" s="1"/>
  <c r="G16" i="1"/>
  <c r="H16" i="1" s="1"/>
  <c r="N112" i="1"/>
  <c r="N312" i="1"/>
  <c r="I21" i="2"/>
  <c r="G15" i="1" l="1"/>
  <c r="N105" i="1"/>
  <c r="N104" i="1" s="1"/>
  <c r="N15" i="1" s="1"/>
  <c r="H14" i="2" l="1"/>
  <c r="J14" i="2" s="1"/>
  <c r="C12" i="1" l="1"/>
  <c r="H11" i="2" l="1"/>
  <c r="J11" i="2" s="1"/>
  <c r="E6" i="2"/>
  <c r="K10" i="2" l="1"/>
  <c r="K13" i="2"/>
  <c r="K9" i="2"/>
  <c r="K15" i="2"/>
  <c r="H15" i="1" l="1"/>
  <c r="K11" i="2"/>
  <c r="K12" i="2"/>
  <c r="K14" i="2" s="1"/>
  <c r="H20" i="2"/>
  <c r="J20" i="2" s="1"/>
  <c r="H17" i="2" l="1"/>
  <c r="H21" i="2" l="1"/>
  <c r="J21" i="2" s="1"/>
  <c r="J17" i="2"/>
  <c r="K18" i="2"/>
  <c r="K20" i="2" s="1"/>
  <c r="K16" i="2"/>
  <c r="K17" i="2" s="1"/>
  <c r="K21" i="2" l="1"/>
  <c r="E17" i="2" l="1"/>
  <c r="E14" i="2"/>
  <c r="E20" i="2"/>
  <c r="E11" i="2"/>
  <c r="E21" i="2" l="1"/>
  <c r="F17" i="2"/>
  <c r="F14" i="2"/>
  <c r="G20" i="2"/>
  <c r="G17" i="2"/>
  <c r="G14" i="2"/>
  <c r="G11" i="2"/>
  <c r="F20" i="2"/>
  <c r="F11" i="2"/>
  <c r="F21" i="2" l="1"/>
  <c r="J12" i="1" s="1"/>
  <c r="G21" i="2"/>
  <c r="M21" i="2" s="1"/>
  <c r="C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tc={4E9019B2-AEB5-434E-8A75-A1DD8128582D}</author>
    <author>tc={46F554A4-D4BE-4DC5-8DA4-55C802C245E4}</author>
    <author>tc={D7F8A148-B97E-40C8-8D64-F18C72030928}</author>
    <author>tc={EBAF6F54-481D-43DD-AB58-C69D89F70264}</author>
    <author>tc={DC936AAB-BDBB-45F2-B4AD-ED4DB01F7EB0}</author>
    <author>tc={09545D37-DB24-48A4-99AD-E881498B9CA0}</author>
    <author>tc={3F3C1E02-A07E-4590-8D61-5C6C48C79522}</author>
    <author>tc={4E2F8006-DBDE-49FD-A846-8967AD1363A0}</author>
    <author>tc={FACF4511-DD41-4E75-AAE7-0CFD3953C23D}</author>
    <author>tc={6334374B-8FBE-47B4-8658-D0A7F08B8284}</author>
    <author>tc={5210D715-0EC6-4263-A3FC-2B0B61D7B354}</author>
    <author>tc={8B525C85-21EE-40CA-8F1C-2BFE0BD03A19}</author>
    <author>tc={EC78AE63-C0D8-4F26-A882-0DBC6404C4D7}</author>
    <author>tc={6D3C3A31-33BC-46F8-88F1-31267F5B5A25}</author>
    <author>tc={AA38219A-D63A-4B12-A238-B492E53BA485}</author>
    <author>tc={B4CC8AEA-DC09-4762-84AD-8C69756D4C32}</author>
    <author>tc={987EB860-B931-4513-821F-6D91FFC84DEE}</author>
    <author>tc={2C83B68F-2A3B-4EB9-BB17-F8D7E083B6FE}</author>
    <author>tc={A8772916-CB9D-46C8-9478-F94456DE0539}</author>
    <author>tc={F7A8F093-607F-42B9-BB8E-BB450EA8A252}</author>
    <author>tc={20603953-AE80-409C-9EA8-3785836DC08A}</author>
    <author>tc={4D22BA9B-F899-43C3-B4C5-C909EBD98CC2}</author>
    <author>tc={70C9A88D-2AB6-4B45-B8CE-A887562E654D}</author>
    <author>tc={C05DA951-1B4A-4C02-BCBF-5F549468620E}</author>
    <author>tc={DDCF61AE-051C-46C1-BDB1-C1C013E8464D}</author>
    <author>tc={88A87110-087B-430F-AE4C-8D8FB0A8AEBE}</author>
    <author>tc={A581C1A3-9A89-46AC-A526-563575519689}</author>
    <author>tc={9BAAD94F-A862-4894-8FA6-7D3CBBCCA99C}</author>
    <author>tc={CB90688D-E073-4BA9-A433-B09CC3A7F6EF}</author>
    <author>tc={3A61A7CA-5D08-491A-BF24-F6CE7E55B15C}</author>
    <author>tc={04B23200-1594-4BBD-BF22-91F372E97478}</author>
    <author>tc={26539E5E-4532-44E3-8BB7-E301F45F87A9}</author>
    <author>tc={CF52842D-11EC-4F58-B457-2C235E04BB8D}</author>
    <author>tc={01222150-2EAE-4020-ADAB-55046796190C}</author>
    <author>tc={130CEC53-1023-4F6F-AC84-34FCF581CEAB}</author>
    <author>tc={F982D7B7-801A-438F-9F3C-D9D85AA07B7A}</author>
    <author>tc={915103FD-202D-418B-A936-C154D156B226}</author>
    <author>tc={FC9A270F-C00A-4509-AD57-ECA0424B2021}</author>
    <author>tc={1AE94EED-FA39-4340-8A1F-3408BC4EEBE1}</author>
    <author>tc={FAA0637B-4B05-4305-B454-DE974E3EC788}</author>
    <author>tc={2F0933A1-98BA-466E-9394-EDD2FCD97024}</author>
    <author>tc={5C8D095E-767D-4F0F-AA0A-AF2AE5F2A17C}</author>
    <author>tc={71E6579E-AFFD-455B-A59E-45D8DD3A4756}</author>
    <author>tc={4BBA7FAD-05BE-42E9-925E-C3AF0916C393}</author>
    <author>tc={AA61050D-F979-4235-B0DF-4DBB97C639D4}</author>
    <author>tc={38B7E7C6-4A89-449E-8149-342E90D53543}</author>
    <author>tc={6A559469-0D19-45D0-9769-6BCBF8718963}</author>
  </authors>
  <commentList>
    <comment ref="M28" authorId="0" shapeId="0" xr:uid="{4E9019B2-AEB5-434E-8A75-A1DD8128582D}">
      <text>
        <t>[Threaded comment]
Your version of Excel allows you to read this threaded comment; however, any edits to it will get removed if the file is opened in a newer version of Excel. Learn more: https://go.microsoft.com/fwlink/?linkid=870924
Comment:
    Rencana FGD MK di Bogor, 2 Hr, 2 Narsum</t>
      </text>
    </comment>
    <comment ref="M40" authorId="1" shapeId="0" xr:uid="{46F554A4-D4BE-4DC5-8DA4-55C802C245E4}">
      <text>
        <t>[Threaded comment]
Your version of Excel allows you to read this threaded comment; however, any edits to it will get removed if the file is opened in a newer version of Excel. Learn more: https://go.microsoft.com/fwlink/?linkid=870924
Comment:
    Penyusunan Pedoman Pembelajaran di Luar Kampus, Ancol, 2 Hr, 21 dan 24 juli 2023, 8 Orang</t>
      </text>
    </comment>
    <comment ref="M59" authorId="2" shapeId="0" xr:uid="{D7F8A148-B97E-40C8-8D64-F18C720309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Peninjauan sarpras pembelajaran AUP di depok, Wisnhu, 1 hr
</t>
      </text>
    </comment>
    <comment ref="C61" authorId="3" shapeId="0" xr:uid="{EBAF6F54-481D-43DD-AB58-C69D89F70264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1. Dokumen PSDKU
Reply:
    Output :
1. Dokumen PSDKU
2. Dokumen persiapan penggabungan Politeknik KP
3. Fasilitasi TL PP PTKL</t>
      </text>
    </comment>
    <comment ref="C75" authorId="4" shapeId="0" xr:uid="{DC936AAB-BDBB-45F2-B4AD-ED4DB01F7EB0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 Pedoman Mutu Pendidikan KP</t>
      </text>
    </comment>
    <comment ref="C116" authorId="5" shapeId="0" xr:uid="{09545D37-DB24-48A4-99AD-E881498B9CA0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C127" authorId="6" shapeId="0" xr:uid="{3F3C1E02-A07E-4590-8D61-5C6C48C79522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K145" authorId="7" shapeId="0" xr:uid="{4E2F8006-DBDE-49FD-A846-8967AD1363A0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Jogja 7,9 juta</t>
      </text>
    </comment>
    <comment ref="L145" authorId="8" shapeId="0" xr:uid="{FACF4511-DD41-4E75-AAE7-0CFD3953C23D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Jogja 7,9 juta</t>
      </text>
    </comment>
    <comment ref="M145" authorId="9" shapeId="0" xr:uid="{6334374B-8FBE-47B4-8658-D0A7F08B8284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Jogja 7,9 juta</t>
      </text>
    </comment>
    <comment ref="K155" authorId="10" shapeId="0" xr:uid="{5210D715-0EC6-4263-A3FC-2B0B61D7B354}">
      <text>
        <t>[Threaded comment]
Your version of Excel allows you to read this threaded comment; however, any edits to it will get removed if the file is opened in a newer version of Excel. Learn more: https://go.microsoft.com/fwlink/?linkid=870924
Comment:
    Jogja ( 2.5 juta)
Pontianak (2 Org, 11 Juta)
Tegal (2 Org, 5 Juta)</t>
      </text>
    </comment>
    <comment ref="L155" authorId="11" shapeId="0" xr:uid="{8B525C85-21EE-40CA-8F1C-2BFE0BD03A19}">
      <text>
        <t>[Threaded comment]
Your version of Excel allows you to read this threaded comment; however, any edits to it will get removed if the file is opened in a newer version of Excel. Learn more: https://go.microsoft.com/fwlink/?linkid=870924
Comment:
    Jogja ( 2.5 juta)
Pontianak (2 Org, 11 Juta)
Tegal (2 Org, 5 Juta)</t>
      </text>
    </comment>
    <comment ref="M155" authorId="12" shapeId="0" xr:uid="{EC78AE63-C0D8-4F26-A882-0DBC6404C4D7}">
      <text>
        <t>[Threaded comment]
Your version of Excel allows you to read this threaded comment; however, any edits to it will get removed if the file is opened in a newer version of Excel. Learn more: https://go.microsoft.com/fwlink/?linkid=870924
Comment:
    Jogja ( 2.5 juta)
Pontianak (2 Org, 11 Juta)
Tegal (2 Org, 5 Juta)</t>
      </text>
    </comment>
    <comment ref="G157" authorId="13" shapeId="0" xr:uid="{6D3C3A31-33BC-46F8-88F1-31267F5B5A25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K166" authorId="14" shapeId="0" xr:uid="{AA38219A-D63A-4B12-A238-B492E53BA485}">
      <text>
        <t>[Threaded comment]
Your version of Excel allows you to read this threaded comment; however, any edits to it will get removed if the file is opened in a newer version of Excel. Learn more: https://go.microsoft.com/fwlink/?linkid=870924
Comment:
    Ancol (2 Org, 3 Hari, 900 Ribu)
Sempur (4 Org, 2 Hari, 1,2 Juta)</t>
      </text>
    </comment>
    <comment ref="L166" authorId="15" shapeId="0" xr:uid="{B4CC8AEA-DC09-4762-84AD-8C69756D4C32}">
      <text>
        <t>[Threaded comment]
Your version of Excel allows you to read this threaded comment; however, any edits to it will get removed if the file is opened in a newer version of Excel. Learn more: https://go.microsoft.com/fwlink/?linkid=870924
Comment:
    Ancol (2 Org, 3 Hari, 900 Ribu)
Sempur (4 Org, 2 Hari, 1,2 Juta)</t>
      </text>
    </comment>
    <comment ref="M166" authorId="16" shapeId="0" xr:uid="{987EB860-B931-4513-821F-6D91FFC84DEE}">
      <text>
        <t>[Threaded comment]
Your version of Excel allows you to read this threaded comment; however, any edits to it will get removed if the file is opened in a newer version of Excel. Learn more: https://go.microsoft.com/fwlink/?linkid=870924
Comment:
    Ancol (2 Org, 3 Hari, 900 Ribu)
Sempur (4 Org, 2 Hari, 1,2 Juta)</t>
      </text>
    </comment>
    <comment ref="K177" authorId="17" shapeId="0" xr:uid="{2C83B68F-2A3B-4EB9-BB17-F8D7E083B6F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Pra rekon, Karawang, 2 Org, 3 juta
</t>
      </text>
    </comment>
    <comment ref="L177" authorId="18" shapeId="0" xr:uid="{A8772916-CB9D-46C8-9478-F94456DE05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Pra rekon, Karawang, 2 Org, 3 juta
</t>
      </text>
    </comment>
    <comment ref="M177" authorId="19" shapeId="0" xr:uid="{F7A8F093-607F-42B9-BB8E-BB450EA8A2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Pra rekon, Karawang, 2 Org, 3 juta
</t>
      </text>
    </comment>
    <comment ref="K190" authorId="20" shapeId="0" xr:uid="{20603953-AE80-409C-9EA8-3785836DC08A}">
      <text>
        <t>[Threaded comment]
Your version of Excel allows you to read this threaded comment; however, any edits to it will get removed if the file is opened in a newer version of Excel. Learn more: https://go.microsoft.com/fwlink/?linkid=870924
Comment:
    Penyusunan SKP, 2.1 Juta</t>
      </text>
    </comment>
    <comment ref="L190" authorId="21" shapeId="0" xr:uid="{4D22BA9B-F899-43C3-B4C5-C909EBD98CC2}">
      <text>
        <t>[Threaded comment]
Your version of Excel allows you to read this threaded comment; however, any edits to it will get removed if the file is opened in a newer version of Excel. Learn more: https://go.microsoft.com/fwlink/?linkid=870924
Comment:
    Penyusunan SKP, 2.1 Juta</t>
      </text>
    </comment>
    <comment ref="M190" authorId="22" shapeId="0" xr:uid="{70C9A88D-2AB6-4B45-B8CE-A887562E654D}">
      <text>
        <t>[Threaded comment]
Your version of Excel allows you to read this threaded comment; however, any edits to it will get removed if the file is opened in a newer version of Excel. Learn more: https://go.microsoft.com/fwlink/?linkid=870924
Comment:
    Penyusunan SKP, 2.1 Juta</t>
      </text>
    </comment>
    <comment ref="K191" authorId="23" shapeId="0" xr:uid="{C05DA951-1B4A-4C02-BCBF-5F549468620E}">
      <text>
        <t>[Threaded comment]
Your version of Excel allows you to read this threaded comment; however, any edits to it will get removed if the file is opened in a newer version of Excel. Learn more: https://go.microsoft.com/fwlink/?linkid=870924
Comment:
    19.692.460 (Bitung 2 Org, Pangandaran 1 Org)</t>
      </text>
    </comment>
    <comment ref="L191" authorId="24" shapeId="0" xr:uid="{DDCF61AE-051C-46C1-BDB1-C1C013E8464D}">
      <text>
        <t>[Threaded comment]
Your version of Excel allows you to read this threaded comment; however, any edits to it will get removed if the file is opened in a newer version of Excel. Learn more: https://go.microsoft.com/fwlink/?linkid=870924
Comment:
    19.692.460 (Bitung 2 Org, Pangandaran 1 Org)</t>
      </text>
    </comment>
    <comment ref="M191" authorId="25" shapeId="0" xr:uid="{88A87110-087B-430F-AE4C-8D8FB0A8AEBE}">
      <text>
        <t>[Threaded comment]
Your version of Excel allows you to read this threaded comment; however, any edits to it will get removed if the file is opened in a newer version of Excel. Learn more: https://go.microsoft.com/fwlink/?linkid=870924
Comment:
    19.692.460 (Bitung 2 Org, Pangandaran 1 Org)</t>
      </text>
    </comment>
    <comment ref="C234" authorId="26" shapeId="0" xr:uid="{A581C1A3-9A89-46AC-A526-563575519689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G276" authorId="27" shapeId="0" xr:uid="{9BAAD94F-A862-4894-8FA6-7D3CBBCCA99C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83" authorId="28" shapeId="0" xr:uid="{CB90688D-E073-4BA9-A433-B09CC3A7F6EF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28" authorId="29" shapeId="0" xr:uid="{3A61A7CA-5D08-491A-BF24-F6CE7E55B15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C338" authorId="30" shapeId="0" xr:uid="{04B23200-1594-4BBD-BF22-91F372E97478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
Reply:
    Disisakan 100 juta</t>
      </text>
    </comment>
    <comment ref="K463" authorId="31" shapeId="0" xr:uid="{26539E5E-4532-44E3-8BB7-E301F45F87A9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Jogja : 3.466.099
Karawang : 6.609.500</t>
      </text>
    </comment>
    <comment ref="L463" authorId="32" shapeId="0" xr:uid="{CF52842D-11EC-4F58-B457-2C235E04BB8D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Jogja : 3.466.099
Karawang : 6.609.500</t>
      </text>
    </comment>
    <comment ref="K473" authorId="33" shapeId="0" xr:uid="{01222150-2EAE-4020-ADAB-55046796190C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Serang 5.066.500</t>
      </text>
    </comment>
    <comment ref="L473" authorId="34" shapeId="0" xr:uid="{130CEC53-1023-4F6F-AC84-34FCF581CEAB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Serang 5.066.500
Poltek AUP : 360.000</t>
      </text>
    </comment>
    <comment ref="K478" authorId="35" shapeId="0" xr:uid="{F982D7B7-801A-438F-9F3C-D9D85AA07B7A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440.000</t>
      </text>
    </comment>
    <comment ref="L478" authorId="36" shapeId="0" xr:uid="{915103FD-202D-418B-A936-C154D156B226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440.000</t>
      </text>
    </comment>
    <comment ref="M478" authorId="37" shapeId="0" xr:uid="{FC9A270F-C00A-4509-AD57-ECA0424B2021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440.000</t>
      </text>
    </comment>
    <comment ref="K484" authorId="38" shapeId="0" xr:uid="{1AE94EED-FA39-4340-8A1F-3408BC4EEBE1}">
      <text>
        <t>[Threaded comment]
Your version of Excel allows you to read this threaded comment; however, any edits to it will get removed if the file is opened in a newer version of Excel. Learn more: https://go.microsoft.com/fwlink/?linkid=870924
Comment:
    Rencana Revolving GUP 10 dan TUP Nihil
Reply:
    TUP Nihil  4, Rp4.320.000 (6 Org)</t>
      </text>
    </comment>
    <comment ref="L484" authorId="39" shapeId="0" xr:uid="{FAA0637B-4B05-4305-B454-DE974E3EC788}">
      <text>
        <t>[Threaded comment]
Your version of Excel allows you to read this threaded comment; however, any edits to it will get removed if the file is opened in a newer version of Excel. Learn more: https://go.microsoft.com/fwlink/?linkid=870924
Comment:
    Rencana Revolving GUP 10 dan TUP Nihil
Reply:
    TUP Nihil  4, Rp4.320.000 (6 Org)</t>
      </text>
    </comment>
    <comment ref="M484" authorId="40" shapeId="0" xr:uid="{2F0933A1-98BA-466E-9394-EDD2FCD970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Rencana Revolving GUP 10 dan TUP Nihil
Reply:
    GUP 10 Di Politeknik AUP 18 Juli Rp2.160.000 (6 Org)
TUP Nihil  </t>
      </text>
    </comment>
    <comment ref="K494" authorId="41" shapeId="0" xr:uid="{5C8D095E-767D-4F0F-AA0A-AF2AE5F2A17C}">
      <text>
        <t>[Threaded comment]
Your version of Excel allows you to read this threaded comment; however, any edits to it will get removed if the file is opened in a newer version of Excel. Learn more: https://go.microsoft.com/fwlink/?linkid=870924
Comment:
    Lampung : 20 s.d 22, Wawan dan Arif Mustaqim (8.500.000)
Pariaman : 24 s.d 26, Siti dan Erma (8.500.000)</t>
      </text>
    </comment>
    <comment ref="L494" authorId="42" shapeId="0" xr:uid="{71E6579E-AFFD-455B-A59E-45D8DD3A4756}">
      <text>
        <t>[Threaded comment]
Your version of Excel allows you to read this threaded comment; however, any edits to it will get removed if the file is opened in a newer version of Excel. Learn more: https://go.microsoft.com/fwlink/?linkid=870924
Comment:
    Lampung : 20 s.d 22, Wawan dan Arif Mustaqim (8.500.000)
Pariaman : 24 s.d 26, Siti dan Erma (8.500.000)</t>
      </text>
    </comment>
    <comment ref="K504" authorId="43" shapeId="0" xr:uid="{4BBA7FAD-05BE-42E9-925E-C3AF0916C393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Karawang : 1.500.000
Sisa 4.500.000 : Pangandaran 2 org 3 hr (20 s.d 22 Juli), Edi dan Sri (6.980.000)</t>
      </text>
    </comment>
    <comment ref="L504" authorId="44" shapeId="0" xr:uid="{AA61050D-F979-4235-B0DF-4DBB97C639D4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Karawang : 1.500.000
Sisa 4.500.000 : Pangandaran 2 org 3 hr (20 s.d 22 Juli), Edi dan Sri (6.980.000)</t>
      </text>
    </comment>
    <comment ref="M504" authorId="45" shapeId="0" xr:uid="{38B7E7C6-4A89-449E-8149-342E90D53543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Karawang : 1.500.000
Sisa 4.500.000 : Pangandaran 2 org 3 hr (20 s.d 22 Juli), Edi dan Sri</t>
      </text>
    </comment>
    <comment ref="C515" authorId="46" shapeId="0" xr:uid="{6A559469-0D19-45D0-9769-6BCBF87189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1. Dokumen PSDKU
2.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<sst xmlns="http://schemas.openxmlformats.org/spreadsheetml/2006/main" count="1994" uniqueCount="1040">
  <si>
    <t>KODE</t>
  </si>
  <si>
    <t>URAIAN</t>
  </si>
  <si>
    <t>VOL</t>
  </si>
  <si>
    <t>SATUAN</t>
  </si>
  <si>
    <t>H. SATUAN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</si>
  <si>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</si>
  <si>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</si>
  <si>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</si>
  <si>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</si>
  <si>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</si>
  <si>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</si>
  <si>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</si>
  <si>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</si>
  <si>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</si>
  <si>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</si>
  <si>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</si>
  <si>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</si>
  <si>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</si>
  <si>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</si>
  <si>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</si>
  <si>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</si>
  <si>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</si>
  <si>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</si>
  <si>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</si>
  <si>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</si>
  <si>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</si>
  <si>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</si>
  <si>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</si>
  <si>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</si>
  <si>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</si>
  <si>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</si>
  <si>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</si>
  <si>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</si>
  <si>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</si>
  <si>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</si>
  <si>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</si>
  <si>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</si>
  <si>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</si>
  <si>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</si>
  <si>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</si>
  <si>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</si>
  <si>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</si>
  <si>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</si>
  <si>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</si>
  <si>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</si>
  <si>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</si>
  <si>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</si>
  <si>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</si>
  <si>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</si>
  <si>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</si>
  <si>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</si>
  <si>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</si>
  <si>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</si>
  <si>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</si>
  <si>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</si>
  <si>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</si>
  <si>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</si>
  <si>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</si>
  <si>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</si>
  <si>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</si>
  <si>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</si>
  <si>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</si>
  <si>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</si>
  <si>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</si>
  <si>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</si>
  <si>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</si>
  <si>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</si>
  <si>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</si>
  <si>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</si>
  <si>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</si>
  <si>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</si>
  <si>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</si>
  <si>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</si>
  <si>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</si>
  <si>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</si>
  <si>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</si>
  <si>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</si>
  <si>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</si>
  <si>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</si>
  <si>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</si>
  <si>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</si>
  <si>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</si>
  <si>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</si>
  <si>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</si>
  <si>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</si>
  <si>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</si>
  <si>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</si>
  <si>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</si>
  <si>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</si>
  <si>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</si>
  <si>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</si>
  <si>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</si>
  <si>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</si>
  <si>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</si>
  <si>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</si>
  <si>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</si>
  <si>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</si>
  <si>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</si>
  <si>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</si>
  <si>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</si>
  <si>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</si>
  <si>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</si>
  <si>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</si>
  <si>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</si>
  <si>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</si>
  <si>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</si>
  <si>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</si>
  <si>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</si>
  <si>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</si>
  <si>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</si>
  <si>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</si>
  <si>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</si>
  <si>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</si>
  <si>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</si>
  <si>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</si>
  <si>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</si>
  <si>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</si>
  <si>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</si>
  <si>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</si>
  <si>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</si>
  <si>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</si>
  <si>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</si>
  <si>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</si>
  <si>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</si>
  <si>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</si>
  <si>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</si>
  <si>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</si>
  <si>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</si>
  <si>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</si>
  <si>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</si>
  <si>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</si>
  <si>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</si>
  <si>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</si>
  <si>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</si>
  <si>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</si>
  <si>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</si>
  <si>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</si>
  <si>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</si>
  <si>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</si>
  <si>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</si>
  <si>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</si>
  <si>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</si>
  <si>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</si>
  <si>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</si>
  <si>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</si>
  <si>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</si>
  <si>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</si>
  <si>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</si>
  <si>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</si>
  <si>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</si>
  <si>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</si>
  <si>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</si>
  <si>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</si>
  <si>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</si>
  <si>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</si>
  <si>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</si>
  <si>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</si>
  <si>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</si>
  <si>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</si>
  <si>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</si>
  <si>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</si>
  <si>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</si>
  <si>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</si>
  <si>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</si>
  <si>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</si>
  <si>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</si>
  <si>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</si>
  <si>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</si>
  <si>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</si>
  <si>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</si>
  <si>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</si>
  <si>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</si>
  <si>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</si>
  <si>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</si>
  <si>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</si>
  <si>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</si>
  <si>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</si>
  <si>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</si>
  <si>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</si>
  <si>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</si>
  <si>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</si>
  <si>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</si>
  <si>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</si>
  <si>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</si>
  <si>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</si>
  <si>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</si>
  <si>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</si>
  <si>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</si>
  <si>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</si>
  <si>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</si>
  <si>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</si>
  <si>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</si>
  <si>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</si>
  <si>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</si>
  <si>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</si>
  <si>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</si>
  <si>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</si>
  <si>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</si>
  <si>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</si>
  <si>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</si>
  <si>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</si>
  <si>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</si>
  <si>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</si>
  <si>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</si>
  <si>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</si>
  <si>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</si>
  <si>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</si>
  <si>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</si>
  <si>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</si>
  <si>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</si>
  <si>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</si>
  <si>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</si>
  <si>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</si>
  <si>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</si>
  <si>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</si>
  <si>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</si>
  <si>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</si>
  <si>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</si>
  <si>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</si>
  <si>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</si>
  <si>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</si>
  <si>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</si>
  <si>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</si>
  <si>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</si>
  <si>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</si>
  <si>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</si>
  <si>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</si>
  <si>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</si>
  <si>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</si>
  <si>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</si>
  <si>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</si>
  <si>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</si>
  <si>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</si>
  <si>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</si>
  <si>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</si>
  <si>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</si>
  <si>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</si>
  <si>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</si>
  <si>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</si>
  <si>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</si>
  <si>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</si>
  <si>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</si>
  <si>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</si>
  <si>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</si>
  <si>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</si>
  <si>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</si>
  <si>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</si>
  <si>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</si>
  <si>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</si>
  <si>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WA.2378.EBA.994.002.GA.521111.8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</si>
  <si>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</si>
  <si>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</si>
  <si>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</si>
  <si>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</si>
  <si>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</si>
  <si>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</si>
  <si>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</si>
  <si>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</si>
  <si>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</si>
  <si>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</si>
  <si>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</si>
  <si>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</si>
  <si>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</si>
  <si>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</si>
  <si>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</si>
  <si>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</si>
  <si>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</si>
  <si>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</si>
  <si>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</si>
  <si>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</si>
  <si>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</si>
  <si>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</si>
  <si>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</si>
  <si>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</si>
  <si>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</si>
  <si>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</si>
  <si>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</si>
  <si>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</si>
  <si>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</si>
  <si>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</si>
  <si>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</si>
  <si>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</si>
  <si>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</si>
  <si>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</si>
  <si>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</si>
  <si>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</si>
  <si>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</si>
  <si>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</si>
  <si>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</si>
  <si>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</si>
  <si>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</si>
  <si>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</si>
  <si>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</si>
  <si>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</si>
  <si>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</si>
  <si>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</si>
  <si>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</si>
  <si>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</si>
  <si>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</si>
  <si>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</si>
  <si>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</si>
  <si>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</si>
  <si>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</si>
  <si>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</si>
  <si>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</si>
  <si>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</si>
  <si>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</si>
  <si>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</si>
  <si>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</si>
  <si>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</si>
  <si>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</si>
  <si>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</si>
  <si>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</si>
  <si>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</si>
  <si>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</si>
  <si>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</si>
  <si>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</si>
  <si>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</si>
  <si>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</si>
  <si>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</si>
  <si>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</si>
  <si>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</si>
  <si>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</si>
  <si>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</si>
  <si>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</si>
  <si>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</si>
  <si>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</si>
  <si>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</si>
  <si>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</si>
  <si>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</si>
  <si>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</si>
  <si>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</si>
  <si>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</si>
  <si>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</si>
  <si>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</si>
  <si>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</si>
  <si>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</si>
  <si>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</si>
  <si>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</si>
  <si>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</si>
  <si>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</si>
  <si>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</si>
  <si>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</si>
  <si>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</si>
  <si>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</si>
  <si>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</si>
  <si>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</si>
  <si>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</si>
  <si>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</si>
  <si>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</si>
  <si>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</si>
  <si>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</si>
  <si>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</si>
  <si>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</si>
  <si>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</si>
  <si>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</si>
  <si>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</si>
  <si>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</si>
  <si>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</si>
  <si>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</si>
  <si>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</si>
  <si>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</si>
  <si>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</si>
  <si>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</si>
  <si>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</si>
  <si>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</si>
  <si>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</si>
  <si>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</si>
  <si>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</si>
  <si>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</si>
  <si>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</si>
  <si>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</si>
  <si>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</si>
  <si>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</si>
  <si>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</si>
  <si>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</si>
  <si>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</si>
  <si>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</si>
  <si>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</si>
  <si>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</si>
  <si>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</si>
  <si>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</si>
  <si>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</si>
  <si>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</si>
  <si>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</si>
  <si>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</si>
  <si>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</si>
  <si>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</si>
  <si>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</si>
  <si>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</si>
  <si>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</si>
  <si>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</si>
  <si>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</si>
  <si>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</si>
  <si>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</si>
  <si>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</si>
  <si>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</si>
  <si>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</si>
  <si>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</si>
  <si>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</si>
  <si>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</si>
  <si>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</si>
  <si>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</si>
  <si>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</si>
  <si>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</si>
  <si>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</si>
  <si>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</si>
  <si>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</si>
  <si>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</si>
  <si>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</si>
  <si>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</si>
  <si>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</si>
  <si>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</si>
  <si>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</si>
  <si>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</si>
  <si>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</si>
  <si>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</si>
  <si>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</si>
  <si>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</si>
  <si>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</si>
  <si>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</si>
  <si>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</si>
  <si>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</si>
  <si>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</si>
  <si>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</si>
  <si>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</si>
  <si>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</si>
  <si>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</si>
  <si>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</si>
  <si>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</si>
  <si>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</si>
  <si>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</si>
  <si>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</si>
  <si>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</si>
  <si>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</si>
  <si>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</si>
  <si>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</si>
  <si>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</si>
  <si>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</si>
  <si>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</si>
  <si>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</si>
  <si>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</si>
  <si>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</si>
  <si>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</si>
  <si>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</si>
  <si>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</si>
  <si>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</si>
  <si>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</si>
  <si>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</si>
  <si>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</si>
  <si>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</si>
  <si>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</si>
  <si>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</si>
  <si>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</si>
  <si>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</si>
  <si>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</si>
  <si>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</si>
  <si>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</si>
  <si>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</si>
  <si>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</si>
  <si>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</si>
  <si>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</si>
  <si>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</si>
  <si>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</si>
  <si>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</si>
  <si>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</si>
  <si>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</si>
  <si>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</si>
  <si>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</si>
  <si>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</si>
  <si>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</si>
  <si>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</si>
  <si>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</si>
  <si>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</si>
  <si>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</si>
  <si>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</si>
  <si>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</si>
  <si>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</si>
  <si>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</si>
  <si>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</si>
  <si>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</si>
  <si>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</si>
  <si>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</si>
  <si>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</si>
  <si>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</si>
  <si>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</si>
  <si>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</si>
  <si>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</si>
  <si>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</si>
  <si>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</si>
  <si>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</si>
  <si>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</si>
  <si>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</si>
  <si>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</si>
  <si>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</si>
  <si>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</si>
  <si>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</si>
  <si>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</si>
  <si>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</si>
  <si>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</si>
  <si>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</si>
  <si>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</si>
  <si>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</si>
  <si>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</si>
  <si>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</si>
  <si>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</si>
  <si>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</si>
  <si>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</si>
  <si>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</si>
  <si>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</si>
  <si>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</si>
  <si>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</si>
  <si>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</si>
  <si>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</si>
  <si>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</si>
  <si>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</si>
  <si>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</si>
  <si>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</si>
  <si>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</si>
  <si>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</si>
  <si>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</si>
  <si>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</si>
  <si>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</si>
  <si>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</si>
  <si>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</si>
  <si>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</si>
  <si>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</si>
  <si>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</si>
  <si>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</si>
  <si>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</si>
  <si>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</si>
  <si>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</si>
  <si>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</si>
  <si>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</si>
  <si>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</si>
  <si>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</si>
  <si>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</si>
  <si>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Grand Total</t>
  </si>
  <si>
    <t>522151</t>
  </si>
  <si>
    <t>524119</t>
  </si>
  <si>
    <t>KOORDINATOR</t>
  </si>
  <si>
    <t>SUBKOORDINATOR</t>
  </si>
  <si>
    <t>522141</t>
  </si>
  <si>
    <t>524211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</si>
  <si>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</si>
  <si>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</si>
  <si>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</si>
  <si>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</si>
  <si>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</si>
  <si>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</si>
  <si>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</si>
  <si>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</si>
  <si>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</si>
  <si>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</si>
  <si>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</si>
  <si>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</si>
  <si>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</si>
  <si>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</si>
  <si>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</si>
  <si>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</si>
  <si>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</si>
  <si>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</si>
  <si>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</si>
  <si>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</si>
  <si>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</si>
  <si>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</si>
  <si>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</si>
  <si>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</si>
  <si>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</si>
  <si>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</si>
  <si>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</si>
  <si>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</si>
  <si>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</si>
  <si>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</si>
  <si>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</si>
  <si>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</si>
  <si>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</si>
  <si>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</si>
  <si>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</si>
  <si>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</si>
  <si>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</si>
  <si>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</si>
  <si>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</si>
  <si>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</si>
  <si>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</si>
  <si>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</si>
  <si>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</si>
  <si>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</si>
  <si>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</si>
  <si>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</si>
  <si>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</si>
  <si>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</si>
  <si>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</si>
  <si>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</si>
  <si>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</si>
  <si>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</si>
  <si>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</si>
  <si>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</si>
  <si>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</si>
  <si>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</si>
  <si>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</si>
  <si>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</si>
  <si>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</si>
  <si>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</si>
  <si>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</si>
  <si>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</si>
  <si>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</si>
  <si>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</si>
  <si>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</si>
  <si>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</si>
  <si>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</si>
  <si>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</si>
  <si>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</si>
  <si>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</si>
  <si>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</si>
  <si>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</si>
  <si>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</si>
  <si>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</si>
  <si>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</si>
  <si>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</si>
  <si>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</si>
  <si>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</si>
  <si>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</si>
  <si>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</si>
  <si>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</si>
  <si>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</si>
  <si>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</si>
  <si>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</si>
  <si>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</si>
  <si>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</si>
  <si>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</si>
  <si>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</si>
  <si>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</si>
  <si>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</si>
  <si>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</si>
  <si>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</si>
  <si>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</si>
  <si>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</si>
  <si>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</si>
  <si>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</si>
  <si>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01 - Bahan Komputer</t>
  </si>
  <si>
    <t>02 - ATK</t>
  </si>
  <si>
    <t>WA.2378.EBA.962.301.B.521219</t>
  </si>
  <si>
    <t>WA.2378.EBA.962.301.B.521219.1</t>
  </si>
  <si>
    <t>02 - Perjalanan Koordinasi, Sinkronisasi, Wisuda dan Pendampingan Kepala Pusdik KP</t>
  </si>
  <si>
    <t>04 - Cetakan Kegiatan dan Laporan</t>
  </si>
  <si>
    <t>01 - Sewa Kendaraan / Mobil (2 kali)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</si>
  <si>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</si>
  <si>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</si>
  <si>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</si>
  <si>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</si>
  <si>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</si>
  <si>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</si>
  <si>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</si>
  <si>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</si>
  <si>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</si>
  <si>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</si>
  <si>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</si>
  <si>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</si>
  <si>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</si>
  <si>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</si>
  <si>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</si>
  <si>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</si>
  <si>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</si>
  <si>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</si>
  <si>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</si>
  <si>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</si>
  <si>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</si>
  <si>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</si>
  <si>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</si>
  <si>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</si>
  <si>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</si>
  <si>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</si>
  <si>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</si>
  <si>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</si>
  <si>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</si>
  <si>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</si>
  <si>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</si>
  <si>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</si>
  <si>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</si>
  <si>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</si>
  <si>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</si>
  <si>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</si>
  <si>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</si>
  <si>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</si>
  <si>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</si>
  <si>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</si>
  <si>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</si>
  <si>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</si>
  <si>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</si>
  <si>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</si>
  <si>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</si>
  <si>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</si>
  <si>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</si>
  <si>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</si>
  <si>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</si>
  <si>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</si>
  <si>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</si>
  <si>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</si>
  <si>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</si>
  <si>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</si>
  <si>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</si>
  <si>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</si>
  <si>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</si>
  <si>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</si>
  <si>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</si>
  <si>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</si>
  <si>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</si>
  <si>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</si>
  <si>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</si>
  <si>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</si>
  <si>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</si>
  <si>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</si>
  <si>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</si>
  <si>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</si>
  <si>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</si>
  <si>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</si>
  <si>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</si>
  <si>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</si>
  <si>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</si>
  <si>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05 - BPJS Ketenagakerjaan Pengemudi dan Pramubhakti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</si>
  <si>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</si>
  <si>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</si>
  <si>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</si>
  <si>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</si>
  <si>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</si>
  <si>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</si>
  <si>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</si>
  <si>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</si>
  <si>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</si>
  <si>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</si>
  <si>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</si>
  <si>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</si>
  <si>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</si>
  <si>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</si>
  <si>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</si>
  <si>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</si>
  <si>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</si>
  <si>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</si>
  <si>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</si>
  <si>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</si>
  <si>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</si>
  <si>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</si>
  <si>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</si>
  <si>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</si>
  <si>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</si>
  <si>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</si>
  <si>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</si>
  <si>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</si>
  <si>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</si>
  <si>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</si>
  <si>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</si>
  <si>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</si>
  <si>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</si>
  <si>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</si>
  <si>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</si>
  <si>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</si>
  <si>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</si>
  <si>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</si>
  <si>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</si>
  <si>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</si>
  <si>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</si>
  <si>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</si>
  <si>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</si>
  <si>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</si>
  <si>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</si>
  <si>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</si>
  <si>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</si>
  <si>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</si>
  <si>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</si>
  <si>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</si>
  <si>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</si>
  <si>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</si>
  <si>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</si>
  <si>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</si>
  <si>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</si>
  <si>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</si>
  <si>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</si>
  <si>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</si>
  <si>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</si>
  <si>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</si>
  <si>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</si>
  <si>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</si>
  <si>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</si>
  <si>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</si>
  <si>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</si>
  <si>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</si>
  <si>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</si>
  <si>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</si>
  <si>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</si>
  <si>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</si>
  <si>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</si>
  <si>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</si>
  <si>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</si>
  <si>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</si>
  <si>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</si>
  <si>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</si>
  <si>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</si>
  <si>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</si>
  <si>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</si>
  <si>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</si>
  <si>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</si>
  <si>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</si>
  <si>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</si>
  <si>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</si>
  <si>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</si>
  <si>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</si>
  <si>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</si>
  <si>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</si>
  <si>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</si>
  <si>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</si>
  <si>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</si>
  <si>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</si>
  <si>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</si>
  <si>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</si>
  <si>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</si>
  <si>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</si>
  <si>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</si>
  <si>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</si>
  <si>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</si>
  <si>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</si>
  <si>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</si>
  <si>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</si>
  <si>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</si>
  <si>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</si>
  <si>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</si>
  <si>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</si>
  <si>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</si>
  <si>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</si>
  <si>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WA.2378.EBD.952.301.F.524119</t>
  </si>
  <si>
    <t>WA.2378.EBD.952.301.F.524119.1</t>
  </si>
  <si>
    <t>WA.2378.EBD.952.301.F.524119.3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</si>
  <si>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</si>
  <si>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</si>
  <si>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</si>
  <si>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</si>
  <si>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</si>
  <si>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</si>
  <si>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</si>
  <si>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</si>
  <si>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</si>
  <si>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</si>
  <si>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</si>
  <si>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</si>
  <si>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</si>
  <si>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</si>
  <si>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</si>
  <si>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</si>
  <si>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</si>
  <si>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</si>
  <si>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</si>
  <si>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</si>
  <si>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</si>
  <si>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</si>
  <si>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</si>
  <si>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</si>
  <si>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</si>
  <si>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</si>
  <si>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</si>
  <si>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</si>
  <si>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</si>
  <si>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</si>
  <si>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</si>
  <si>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</si>
  <si>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</si>
  <si>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</si>
  <si>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</si>
  <si>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</si>
  <si>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</si>
  <si>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</si>
  <si>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</si>
  <si>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</si>
  <si>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</si>
  <si>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</si>
  <si>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</si>
  <si>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</si>
  <si>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</si>
  <si>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</si>
  <si>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</si>
  <si>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</si>
  <si>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</si>
  <si>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</si>
  <si>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</si>
  <si>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</si>
  <si>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</si>
  <si>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</si>
  <si>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</si>
  <si>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</si>
  <si>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</si>
  <si>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</si>
  <si>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</si>
  <si>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</si>
  <si>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</si>
  <si>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</si>
  <si>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</si>
  <si>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</si>
  <si>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</si>
  <si>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</si>
  <si>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</si>
  <si>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</si>
  <si>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</si>
  <si>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</si>
  <si>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</si>
  <si>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</si>
  <si>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</si>
  <si>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</si>
  <si>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</si>
  <si>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</si>
  <si>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</si>
  <si>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</si>
  <si>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</si>
  <si>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</si>
  <si>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</si>
  <si>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</si>
  <si>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</si>
  <si>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</si>
  <si>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</si>
  <si>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</si>
  <si>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</si>
  <si>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</si>
  <si>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</si>
  <si>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</si>
  <si>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</si>
  <si>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</si>
  <si>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</si>
  <si>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</si>
  <si>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</si>
  <si>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</si>
  <si>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</si>
  <si>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</si>
  <si>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Disetujui 
Ses BRSDM KP</t>
  </si>
  <si>
    <t>SPJ TUP Nihil</t>
  </si>
  <si>
    <t>Sisa TUP 1</t>
  </si>
  <si>
    <t>Cek Pagu</t>
  </si>
  <si>
    <t>Nomor Surat Usulan TUP</t>
  </si>
  <si>
    <t>Tanggal Usulan TUP</t>
  </si>
  <si>
    <t>Usulan TUP</t>
  </si>
  <si>
    <t>Disetujui Ses BRSDM KP</t>
  </si>
  <si>
    <t xml:space="preserve">Disetujui Ses BRSDM KP </t>
  </si>
  <si>
    <t>TUP 2 Disetujui</t>
  </si>
  <si>
    <t>Rekapitulasi TUP 4, Pusat Pendidikan KP</t>
  </si>
  <si>
    <t>Usulan TUP 4</t>
  </si>
  <si>
    <t>DL.2376.AFA.001.053.A.521219</t>
  </si>
  <si>
    <t>DL.2376.AFA.001.053.A.521219.1</t>
  </si>
  <si>
    <t>01 - Dukungan Kegiatan Pengembangan Kelembagaan</t>
  </si>
  <si>
    <t>WA.2378.EBA.958.306.B</t>
  </si>
  <si>
    <t>Penyusunan Pedoman dan Program Kerjasama Penta Helix</t>
  </si>
  <si>
    <t>WA.2378.EBA.958.306.B.521211</t>
  </si>
  <si>
    <t>WA.2378.EBA.958.306.B.521211.1</t>
  </si>
  <si>
    <t>WA.2378.EBA.958.306.B.521211.2</t>
  </si>
  <si>
    <t>WA.2378.EBA.958.306.B.521211.3</t>
  </si>
  <si>
    <t>WA.2378.EBA.958.306.B.521211.4</t>
  </si>
  <si>
    <t>WA.2378.EBA.958.306.B.521211.5</t>
  </si>
  <si>
    <t>WA.2378.EBA.958.306.B.524111</t>
  </si>
  <si>
    <t>WA.2378.EBA.958.306.B.524111.1</t>
  </si>
  <si>
    <t>01 - Perjalanan Penyusunan Pedoman dan Program Kerjasama Penta Helix</t>
  </si>
  <si>
    <t>Pembinaan dan Koordinasi Pimpinan</t>
  </si>
  <si>
    <t>01 - Langganan biaya Aplikasi</t>
  </si>
  <si>
    <t>01 - Perjalanan Pembinaan, Koordinasi dan Pendampingan Pimpinan</t>
  </si>
  <si>
    <t>01 - Perjalanan Pengelolaan Kearsipan dan Tata Naskah Dinas</t>
  </si>
  <si>
    <t>WA.2378.EBA.962.301.D.521211.5</t>
  </si>
  <si>
    <t>05 - Konsumsi/bahan makanan</t>
  </si>
  <si>
    <t>WA.2378.EBA.962.301.E.521211.5</t>
  </si>
  <si>
    <t>WA.2378.EBA.962.301.E.524111.2</t>
  </si>
  <si>
    <t>02 - Perjalanan Dukungan WBK Satuan Pendidikan KP (5 Lokasi x 3 Kali)</t>
  </si>
  <si>
    <t>WA.2378.EBA.962.301.G.521219.2</t>
  </si>
  <si>
    <t>02 - Publikasi SFV</t>
  </si>
  <si>
    <t>01 - Perjalanan Serapan Lulusan</t>
  </si>
  <si>
    <t>WA.2378.EBA.962.301.J</t>
  </si>
  <si>
    <t>J</t>
  </si>
  <si>
    <t>Transformasi Layanan Pendidikan KP</t>
  </si>
  <si>
    <t>WA.2378.EBA.962.301.J.521211</t>
  </si>
  <si>
    <t>WA.2378.EBA.962.301.J.521211.1</t>
  </si>
  <si>
    <t>WA.2378.EBA.962.301.J.521211.2</t>
  </si>
  <si>
    <t>02 - Penggandaan</t>
  </si>
  <si>
    <t>WA.2378.EBA.962.301.J.521211.3</t>
  </si>
  <si>
    <t>WA.2378.EBA.962.301.J.521211.4</t>
  </si>
  <si>
    <t>WA.2378.EBA.962.301.J.524111</t>
  </si>
  <si>
    <t>WA.2378.EBA.962.301.J.524111.1</t>
  </si>
  <si>
    <t>01 - Perjalanan Penyusunan Kajian</t>
  </si>
  <si>
    <t>WA.2378.EBA.962.301.J.524119</t>
  </si>
  <si>
    <t>WA.2378.EBA.962.301.J.524119.1</t>
  </si>
  <si>
    <t>01 - Paket Fullboard Meeting (27 Org X 2 Hari)</t>
  </si>
  <si>
    <t>WA.2378.EBA.962.301.J.524119.2</t>
  </si>
  <si>
    <t>02 - Uang Harian Fullboard Meeting (27 orang x 3 Hari)</t>
  </si>
  <si>
    <t>WA.2378.EBA.962.301.J.524119.3</t>
  </si>
  <si>
    <t>03 - Uang Harian Fullboard Meeting (10 orang x 1 Hari)</t>
  </si>
  <si>
    <t>03 - Pramubakti (12 org x 13 bulan)</t>
  </si>
  <si>
    <t>04 - Pengemudi (1 org x 13 bulan)</t>
  </si>
  <si>
    <t>06 - Pencetakan/Publikasi (Buku Kerja, Kalender, Buku)</t>
  </si>
  <si>
    <t>WA.2378.EBA.994.002.GA.521111.7</t>
  </si>
  <si>
    <t>01 - Masker/hand sanitizer/Vitamin (58 peg x 6 bln)</t>
  </si>
  <si>
    <t>Rapat Koordinasi Teknis Pendidikan KP</t>
  </si>
  <si>
    <t>01 - Perjalanan Rakornis Pendidikan KP</t>
  </si>
  <si>
    <t>01 - Paket Fullboard Meeting (120 Org X 2 Hari)</t>
  </si>
  <si>
    <t>02 - Perjalanan Fullboard Meeting</t>
  </si>
  <si>
    <t>01 - Penyusunan Laporan Keuangan dan PIPK</t>
  </si>
  <si>
    <t>01 - Penyusunan MR dan Evaluasi SPIP</t>
  </si>
  <si>
    <t>WA.2378.EBD.955.301.H</t>
  </si>
  <si>
    <t>Penyusunan Program dan Anggaran Pusat Pendidikan KP</t>
  </si>
  <si>
    <t>WA.2378.EBD.955.301.H.521211</t>
  </si>
  <si>
    <t>WA.2378.EBD.955.301.H.521211.1</t>
  </si>
  <si>
    <t>WA.2378.EBD.955.301.H.521211.2</t>
  </si>
  <si>
    <t>WA.2378.EBD.955.301.H.521211.3</t>
  </si>
  <si>
    <t>WA.2378.EBD.955.301.H.521211.4</t>
  </si>
  <si>
    <t>WA.2378.EBD.955.301.H.524111</t>
  </si>
  <si>
    <t>WA.2378.EBD.955.301.H.524111.1</t>
  </si>
  <si>
    <t>WA.2378.EBD.955.301.H.524113</t>
  </si>
  <si>
    <t>WA.2378.EBD.955.301.H.524113.1</t>
  </si>
  <si>
    <t>Subkoordinator</t>
  </si>
  <si>
    <t>Realisasi 
s.d 19 Juni 2023</t>
  </si>
  <si>
    <t>Dana yang 
dimintakan TUP 4</t>
  </si>
  <si>
    <t>Jumlah TUP 4</t>
  </si>
  <si>
    <t>Rincian TUP 4, Pusat Pendidikan KP</t>
  </si>
  <si>
    <t>Rekapitulasi Usulan TUP ke 4, Pusat Pendidikan KP</t>
  </si>
  <si>
    <t>Pejabat Pembuat Komitmen</t>
  </si>
  <si>
    <t>Sutrisno, S.Pi., M.M.</t>
  </si>
  <si>
    <t>NIP. 19700606 199803 1 004</t>
  </si>
  <si>
    <t>Lembar Pengesahan</t>
  </si>
  <si>
    <t>Jabatan</t>
  </si>
  <si>
    <t>Paraf</t>
  </si>
  <si>
    <t>APK APBN Ahli Muda</t>
  </si>
  <si>
    <t>: TUP 4</t>
  </si>
  <si>
    <t>DIPA</t>
  </si>
  <si>
    <t>DIPA Revisi 2, POK Ke 1 Pusdik KP TA. 2023 (Tanggal 09 Mei 2023)</t>
  </si>
  <si>
    <t>Pusat Pendidikan KP,</t>
  </si>
  <si>
    <t>DL.2376.AFA Total</t>
  </si>
  <si>
    <t>WA.2378.EBA Total</t>
  </si>
  <si>
    <t>WA.2378.EBD Total</t>
  </si>
  <si>
    <t>Pagu</t>
  </si>
  <si>
    <t>WA.4345.EBC Total</t>
  </si>
  <si>
    <t>Rencana Nihil</t>
  </si>
  <si>
    <t>Sisa</t>
  </si>
  <si>
    <t>Sisa TUP 4
(Pengembalian)</t>
  </si>
  <si>
    <t>TUP 4
(Disetujui Ses BRSDM KP)</t>
  </si>
  <si>
    <t>Rencana Realisasi TUP 4</t>
  </si>
  <si>
    <t>: 279/BRSDM.4/KU.220/VI/2023</t>
  </si>
  <si>
    <t>: 24 Juli 2023</t>
  </si>
  <si>
    <t>Rp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</si>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</sst>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-* #,##0_-;\-* #,##0_-;_-* &quot;-&quot;_-;_-@"/>
    <numFmt numFmtId="166" formatCode="_-* #,##0.00_-;\-* #,##0.00_-;_-* &quot;-&quot;_-;_-@_-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10"/>
      <color theme="0"/>
      <name val="Arial"/>
      <family val="2"/>
    </font>
    <font>
      <b/>
      <sz val="7"/>
      <color theme="1"/>
      <name val="Arial"/>
      <family val="2"/>
    </font>
    <font>
      <sz val="16"/>
      <color theme="1"/>
      <name val="Arial"/>
      <family val="2"/>
    </font>
    <font>
      <b/>
      <sz val="11"/>
      <color rgb="FFFFFF00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0"/>
      <color rgb="FFFF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  <fill>
      <patternFill patternType="solid">
        <fgColor rgb="FF92D050"/>
        <bgColor rgb="FFFFD965"/>
      </patternFill>
    </fill>
    <fill>
      <patternFill patternType="solid">
        <fgColor theme="7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30">
    <xf numFmtId="0" fontId="0" fillId="0" borderId="0" xfId="0"/>
    <xf numFmtId="0" fontId="1" fillId="0" borderId="0" xfId="1"/>
    <xf numFmtId="41" fontId="1" fillId="0" borderId="0" xfId="2" applyFont="1"/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6" borderId="9" xfId="1" applyFont="1" applyFill="1" applyBorder="1" applyAlignment="1">
      <alignment horizontal="center" vertical="top"/>
    </xf>
    <xf numFmtId="0" fontId="12" fillId="6" borderId="6" xfId="1" applyFont="1" applyFill="1" applyBorder="1" applyAlignment="1">
      <alignment vertical="top"/>
    </xf>
    <xf numFmtId="0" fontId="12" fillId="6" borderId="10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41" fontId="15" fillId="0" borderId="6" xfId="3" applyFont="1" applyBorder="1" applyAlignment="1">
      <alignment vertical="center"/>
    </xf>
    <xf numFmtId="41" fontId="4" fillId="0" borderId="6" xfId="3" applyFont="1" applyBorder="1" applyAlignment="1">
      <alignment vertical="center"/>
    </xf>
    <xf numFmtId="41" fontId="4" fillId="0" borderId="6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10" fontId="4" fillId="0" borderId="0" xfId="4" applyNumberFormat="1" applyFont="1" applyBorder="1"/>
    <xf numFmtId="0" fontId="1" fillId="0" borderId="0" xfId="1" applyAlignment="1">
      <alignment horizontal="left"/>
    </xf>
    <xf numFmtId="41" fontId="1" fillId="0" borderId="0" xfId="3" applyFont="1"/>
    <xf numFmtId="41" fontId="1" fillId="0" borderId="0" xfId="1" applyNumberFormat="1"/>
    <xf numFmtId="0" fontId="1" fillId="0" borderId="0" xfId="1" applyAlignment="1">
      <alignment horizontal="left" indent="5"/>
    </xf>
    <xf numFmtId="0" fontId="5" fillId="0" borderId="0" xfId="1" applyFont="1" applyAlignment="1">
      <alignment horizontal="center"/>
    </xf>
    <xf numFmtId="41" fontId="1" fillId="0" borderId="0" xfId="2" applyFont="1" applyAlignment="1">
      <alignment vertical="top"/>
    </xf>
    <xf numFmtId="41" fontId="1" fillId="0" borderId="0" xfId="2" applyFont="1" applyFill="1"/>
    <xf numFmtId="41" fontId="12" fillId="11" borderId="6" xfId="3" applyFont="1" applyFill="1" applyBorder="1" applyAlignment="1">
      <alignment vertical="center"/>
    </xf>
    <xf numFmtId="0" fontId="19" fillId="0" borderId="0" xfId="1" applyFont="1" applyAlignment="1">
      <alignment vertical="top"/>
    </xf>
    <xf numFmtId="41" fontId="15" fillId="0" borderId="13" xfId="3" applyFont="1" applyBorder="1" applyAlignment="1">
      <alignment vertical="center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41" fontId="4" fillId="0" borderId="13" xfId="3" applyFont="1" applyBorder="1" applyAlignment="1">
      <alignment vertical="center"/>
    </xf>
    <xf numFmtId="41" fontId="4" fillId="0" borderId="13" xfId="1" applyNumberFormat="1" applyFont="1" applyBorder="1" applyAlignment="1">
      <alignment horizontal="left" vertical="top" indent="2"/>
    </xf>
    <xf numFmtId="0" fontId="12" fillId="11" borderId="6" xfId="1" applyFont="1" applyFill="1" applyBorder="1" applyAlignment="1">
      <alignment horizontal="center" vertical="center"/>
    </xf>
    <xf numFmtId="3" fontId="12" fillId="11" borderId="6" xfId="1" applyNumberFormat="1" applyFont="1" applyFill="1" applyBorder="1" applyAlignment="1">
      <alignment vertical="center"/>
    </xf>
    <xf numFmtId="41" fontId="12" fillId="11" borderId="6" xfId="2" applyFont="1" applyFill="1" applyBorder="1" applyAlignment="1">
      <alignment vertical="center"/>
    </xf>
    <xf numFmtId="41" fontId="15" fillId="0" borderId="6" xfId="3" applyFont="1" applyFill="1" applyBorder="1" applyAlignment="1">
      <alignment vertical="center"/>
    </xf>
    <xf numFmtId="41" fontId="12" fillId="6" borderId="6" xfId="2" applyFont="1" applyFill="1" applyBorder="1" applyAlignment="1">
      <alignment vertical="top"/>
    </xf>
    <xf numFmtId="41" fontId="12" fillId="6" borderId="6" xfId="2" applyFont="1" applyFill="1" applyBorder="1" applyAlignment="1">
      <alignment vertical="center"/>
    </xf>
    <xf numFmtId="41" fontId="25" fillId="0" borderId="0" xfId="3" applyFont="1" applyAlignment="1">
      <alignment horizontal="left" indent="6"/>
    </xf>
    <xf numFmtId="0" fontId="11" fillId="0" borderId="0" xfId="1" applyFont="1"/>
    <xf numFmtId="0" fontId="12" fillId="6" borderId="13" xfId="1" applyFont="1" applyFill="1" applyBorder="1" applyAlignment="1">
      <alignment vertical="top"/>
    </xf>
    <xf numFmtId="0" fontId="15" fillId="0" borderId="6" xfId="1" applyFont="1" applyBorder="1" applyAlignment="1">
      <alignment horizontal="left" vertical="center" indent="1"/>
    </xf>
    <xf numFmtId="3" fontId="15" fillId="0" borderId="6" xfId="1" applyNumberFormat="1" applyFont="1" applyBorder="1" applyAlignment="1">
      <alignment vertical="center"/>
    </xf>
    <xf numFmtId="0" fontId="26" fillId="0" borderId="0" xfId="0" applyFont="1"/>
    <xf numFmtId="0" fontId="1" fillId="0" borderId="0" xfId="0" applyFont="1"/>
    <xf numFmtId="0" fontId="26" fillId="0" borderId="6" xfId="0" applyFont="1" applyBorder="1"/>
    <xf numFmtId="0" fontId="26" fillId="9" borderId="6" xfId="0" applyFont="1" applyFill="1" applyBorder="1"/>
    <xf numFmtId="1" fontId="21" fillId="0" borderId="6" xfId="1" applyNumberFormat="1" applyFont="1" applyBorder="1" applyAlignment="1" applyProtection="1">
      <alignment horizontal="center" vertical="center"/>
      <protection locked="0"/>
    </xf>
    <xf numFmtId="164" fontId="5" fillId="14" borderId="6" xfId="1" applyNumberFormat="1" applyFont="1" applyFill="1" applyBorder="1" applyAlignment="1" applyProtection="1">
      <alignment horizontal="center" vertical="center" wrapText="1"/>
      <protection locked="0"/>
    </xf>
    <xf numFmtId="0" fontId="16" fillId="0" borderId="6" xfId="1" applyFont="1" applyBorder="1" applyAlignment="1" applyProtection="1">
      <alignment horizontal="center"/>
      <protection locked="0"/>
    </xf>
    <xf numFmtId="0" fontId="5" fillId="14" borderId="6" xfId="1" applyFont="1" applyFill="1" applyBorder="1" applyAlignment="1">
      <alignment horizontal="center" vertical="center"/>
    </xf>
    <xf numFmtId="0" fontId="5" fillId="14" borderId="6" xfId="1" applyFont="1" applyFill="1" applyBorder="1" applyAlignment="1">
      <alignment horizontal="center" vertical="center" wrapText="1"/>
    </xf>
    <xf numFmtId="164" fontId="5" fillId="14" borderId="6" xfId="1" applyNumberFormat="1" applyFont="1" applyFill="1" applyBorder="1" applyAlignment="1">
      <alignment horizontal="center" vertical="center"/>
    </xf>
    <xf numFmtId="1" fontId="21" fillId="0" borderId="6" xfId="1" applyNumberFormat="1" applyFont="1" applyBorder="1" applyAlignment="1">
      <alignment horizontal="center" vertical="center"/>
    </xf>
    <xf numFmtId="0" fontId="21" fillId="0" borderId="6" xfId="1" applyFont="1" applyBorder="1" applyAlignment="1">
      <alignment horizontal="center" vertical="top"/>
    </xf>
    <xf numFmtId="1" fontId="21" fillId="0" borderId="6" xfId="1" applyNumberFormat="1" applyFont="1" applyBorder="1" applyAlignment="1">
      <alignment horizontal="center" vertical="top"/>
    </xf>
    <xf numFmtId="0" fontId="9" fillId="2" borderId="6" xfId="1" applyFont="1" applyFill="1" applyBorder="1" applyAlignment="1">
      <alignment horizontal="center" vertical="top"/>
    </xf>
    <xf numFmtId="0" fontId="9" fillId="2" borderId="6" xfId="1" applyFont="1" applyFill="1" applyBorder="1" applyAlignment="1">
      <alignment vertical="top" wrapText="1"/>
    </xf>
    <xf numFmtId="164" fontId="9" fillId="2" borderId="6" xfId="1" applyNumberFormat="1" applyFont="1" applyFill="1" applyBorder="1" applyAlignment="1">
      <alignment vertical="top"/>
    </xf>
    <xf numFmtId="0" fontId="8" fillId="3" borderId="6" xfId="1" applyFont="1" applyFill="1" applyBorder="1" applyAlignment="1">
      <alignment horizontal="center" vertical="top"/>
    </xf>
    <xf numFmtId="0" fontId="8" fillId="3" borderId="6" xfId="1" applyFont="1" applyFill="1" applyBorder="1" applyAlignment="1">
      <alignment vertical="top" wrapText="1"/>
    </xf>
    <xf numFmtId="164" fontId="8" fillId="3" borderId="6" xfId="1" applyNumberFormat="1" applyFont="1" applyFill="1" applyBorder="1" applyAlignment="1">
      <alignment vertical="top"/>
    </xf>
    <xf numFmtId="0" fontId="9" fillId="15" borderId="6" xfId="1" applyFont="1" applyFill="1" applyBorder="1" applyAlignment="1">
      <alignment horizontal="center" vertical="top"/>
    </xf>
    <xf numFmtId="0" fontId="9" fillId="15" borderId="6" xfId="1" applyFont="1" applyFill="1" applyBorder="1" applyAlignment="1">
      <alignment vertical="top" wrapText="1"/>
    </xf>
    <xf numFmtId="164" fontId="9" fillId="15" borderId="6" xfId="1" applyNumberFormat="1" applyFont="1" applyFill="1" applyBorder="1" applyAlignment="1">
      <alignment vertical="top"/>
    </xf>
    <xf numFmtId="0" fontId="8" fillId="16" borderId="6" xfId="1" applyFont="1" applyFill="1" applyBorder="1" applyAlignment="1">
      <alignment horizontal="center" vertical="top"/>
    </xf>
    <xf numFmtId="0" fontId="8" fillId="16" borderId="6" xfId="1" applyFont="1" applyFill="1" applyBorder="1" applyAlignment="1">
      <alignment vertical="top" wrapText="1"/>
    </xf>
    <xf numFmtId="164" fontId="8" fillId="16" borderId="6" xfId="1" applyNumberFormat="1" applyFont="1" applyFill="1" applyBorder="1" applyAlignment="1">
      <alignment vertical="top"/>
    </xf>
    <xf numFmtId="0" fontId="9" fillId="4" borderId="6" xfId="1" applyFont="1" applyFill="1" applyBorder="1" applyAlignment="1">
      <alignment horizontal="center" vertical="top"/>
    </xf>
    <xf numFmtId="0" fontId="9" fillId="4" borderId="6" xfId="1" applyFont="1" applyFill="1" applyBorder="1" applyAlignment="1">
      <alignment vertical="top" wrapText="1"/>
    </xf>
    <xf numFmtId="164" fontId="9" fillId="4" borderId="6" xfId="1" applyNumberFormat="1" applyFont="1" applyFill="1" applyBorder="1" applyAlignment="1">
      <alignment vertical="top"/>
    </xf>
    <xf numFmtId="0" fontId="8" fillId="18" borderId="6" xfId="1" applyFont="1" applyFill="1" applyBorder="1" applyAlignment="1">
      <alignment horizontal="center" vertical="top"/>
    </xf>
    <xf numFmtId="0" fontId="8" fillId="18" borderId="6" xfId="1" applyFont="1" applyFill="1" applyBorder="1" applyAlignment="1">
      <alignment vertical="top" wrapText="1"/>
    </xf>
    <xf numFmtId="164" fontId="8" fillId="18" borderId="6" xfId="1" applyNumberFormat="1" applyFont="1" applyFill="1" applyBorder="1" applyAlignment="1">
      <alignment vertical="top"/>
    </xf>
    <xf numFmtId="164" fontId="5" fillId="14" borderId="6" xfId="1" applyNumberFormat="1" applyFont="1" applyFill="1" applyBorder="1" applyAlignment="1">
      <alignment horizontal="center" vertical="center" wrapText="1"/>
    </xf>
    <xf numFmtId="0" fontId="16" fillId="0" borderId="6" xfId="1" applyFont="1" applyBorder="1" applyAlignment="1">
      <alignment horizontal="center"/>
    </xf>
    <xf numFmtId="0" fontId="8" fillId="19" borderId="6" xfId="1" applyFont="1" applyFill="1" applyBorder="1" applyAlignment="1">
      <alignment horizontal="center" vertical="top"/>
    </xf>
    <xf numFmtId="0" fontId="8" fillId="19" borderId="6" xfId="1" applyFont="1" applyFill="1" applyBorder="1" applyAlignment="1">
      <alignment vertical="top" wrapText="1"/>
    </xf>
    <xf numFmtId="164" fontId="8" fillId="19" borderId="6" xfId="1" applyNumberFormat="1" applyFont="1" applyFill="1" applyBorder="1" applyAlignment="1">
      <alignment vertical="top"/>
    </xf>
    <xf numFmtId="0" fontId="8" fillId="21" borderId="6" xfId="1" applyFont="1" applyFill="1" applyBorder="1" applyAlignment="1">
      <alignment horizontal="center" vertical="top"/>
    </xf>
    <xf numFmtId="0" fontId="8" fillId="21" borderId="6" xfId="1" applyFont="1" applyFill="1" applyBorder="1" applyAlignment="1">
      <alignment vertical="top" wrapText="1"/>
    </xf>
    <xf numFmtId="164" fontId="8" fillId="21" borderId="6" xfId="1" applyNumberFormat="1" applyFont="1" applyFill="1" applyBorder="1" applyAlignment="1">
      <alignment vertical="top"/>
    </xf>
    <xf numFmtId="0" fontId="9" fillId="22" borderId="6" xfId="1" applyFont="1" applyFill="1" applyBorder="1" applyAlignment="1">
      <alignment horizontal="center" vertical="top"/>
    </xf>
    <xf numFmtId="0" fontId="9" fillId="22" borderId="6" xfId="1" applyFont="1" applyFill="1" applyBorder="1" applyAlignment="1">
      <alignment vertical="top" wrapText="1"/>
    </xf>
    <xf numFmtId="164" fontId="9" fillId="22" borderId="6" xfId="1" applyNumberFormat="1" applyFont="1" applyFill="1" applyBorder="1" applyAlignment="1">
      <alignment vertical="top"/>
    </xf>
    <xf numFmtId="0" fontId="9" fillId="24" borderId="6" xfId="1" applyFont="1" applyFill="1" applyBorder="1" applyAlignment="1">
      <alignment horizontal="center" vertical="top"/>
    </xf>
    <xf numFmtId="0" fontId="9" fillId="24" borderId="6" xfId="1" applyFont="1" applyFill="1" applyBorder="1" applyAlignment="1">
      <alignment vertical="top" wrapText="1"/>
    </xf>
    <xf numFmtId="164" fontId="9" fillId="24" borderId="6" xfId="1" applyNumberFormat="1" applyFont="1" applyFill="1" applyBorder="1" applyAlignment="1">
      <alignment vertical="top"/>
    </xf>
    <xf numFmtId="0" fontId="8" fillId="13" borderId="6" xfId="1" applyFont="1" applyFill="1" applyBorder="1" applyAlignment="1">
      <alignment horizontal="center" vertical="top"/>
    </xf>
    <xf numFmtId="0" fontId="8" fillId="13" borderId="6" xfId="1" applyFont="1" applyFill="1" applyBorder="1" applyAlignment="1">
      <alignment vertical="top" wrapText="1"/>
    </xf>
    <xf numFmtId="164" fontId="8" fillId="13" borderId="6" xfId="1" applyNumberFormat="1" applyFont="1" applyFill="1" applyBorder="1" applyAlignment="1">
      <alignment vertical="top"/>
    </xf>
    <xf numFmtId="0" fontId="9" fillId="25" borderId="6" xfId="1" applyFont="1" applyFill="1" applyBorder="1" applyAlignment="1">
      <alignment horizontal="center" vertical="top"/>
    </xf>
    <xf numFmtId="0" fontId="9" fillId="25" borderId="6" xfId="1" applyFont="1" applyFill="1" applyBorder="1" applyAlignment="1">
      <alignment vertical="top" wrapText="1"/>
    </xf>
    <xf numFmtId="164" fontId="9" fillId="25" borderId="6" xfId="1" applyNumberFormat="1" applyFont="1" applyFill="1" applyBorder="1" applyAlignment="1">
      <alignment vertical="top"/>
    </xf>
    <xf numFmtId="0" fontId="8" fillId="26" borderId="6" xfId="1" applyFont="1" applyFill="1" applyBorder="1" applyAlignment="1">
      <alignment horizontal="center" vertical="top"/>
    </xf>
    <xf numFmtId="0" fontId="8" fillId="26" borderId="6" xfId="1" applyFont="1" applyFill="1" applyBorder="1" applyAlignment="1">
      <alignment vertical="top" wrapText="1"/>
    </xf>
    <xf numFmtId="164" fontId="8" fillId="26" borderId="6" xfId="1" applyNumberFormat="1" applyFont="1" applyFill="1" applyBorder="1" applyAlignment="1">
      <alignment vertical="top"/>
    </xf>
    <xf numFmtId="0" fontId="9" fillId="28" borderId="6" xfId="1" applyFont="1" applyFill="1" applyBorder="1" applyAlignment="1">
      <alignment horizontal="center" vertical="top"/>
    </xf>
    <xf numFmtId="0" fontId="9" fillId="28" borderId="6" xfId="1" applyFont="1" applyFill="1" applyBorder="1" applyAlignment="1">
      <alignment vertical="top" wrapText="1"/>
    </xf>
    <xf numFmtId="164" fontId="9" fillId="28" borderId="6" xfId="1" applyNumberFormat="1" applyFont="1" applyFill="1" applyBorder="1" applyAlignment="1">
      <alignment vertical="top"/>
    </xf>
    <xf numFmtId="0" fontId="8" fillId="29" borderId="6" xfId="1" applyFont="1" applyFill="1" applyBorder="1" applyAlignment="1">
      <alignment horizontal="center" vertical="top"/>
    </xf>
    <xf numFmtId="0" fontId="8" fillId="29" borderId="6" xfId="1" applyFont="1" applyFill="1" applyBorder="1" applyAlignment="1">
      <alignment vertical="top" wrapText="1"/>
    </xf>
    <xf numFmtId="164" fontId="8" fillId="29" borderId="6" xfId="1" applyNumberFormat="1" applyFont="1" applyFill="1" applyBorder="1" applyAlignment="1">
      <alignment vertical="top"/>
    </xf>
    <xf numFmtId="0" fontId="8" fillId="32" borderId="6" xfId="1" applyFont="1" applyFill="1" applyBorder="1" applyAlignment="1">
      <alignment horizontal="center" vertical="top"/>
    </xf>
    <xf numFmtId="0" fontId="8" fillId="32" borderId="6" xfId="1" applyFont="1" applyFill="1" applyBorder="1" applyAlignment="1">
      <alignment vertical="top" wrapText="1"/>
    </xf>
    <xf numFmtId="164" fontId="8" fillId="32" borderId="6" xfId="1" applyNumberFormat="1" applyFont="1" applyFill="1" applyBorder="1" applyAlignment="1">
      <alignment vertical="top"/>
    </xf>
    <xf numFmtId="0" fontId="8" fillId="33" borderId="6" xfId="1" applyFont="1" applyFill="1" applyBorder="1" applyAlignment="1">
      <alignment horizontal="center" vertical="top"/>
    </xf>
    <xf numFmtId="0" fontId="8" fillId="33" borderId="6" xfId="1" applyFont="1" applyFill="1" applyBorder="1" applyAlignment="1">
      <alignment vertical="top" wrapText="1"/>
    </xf>
    <xf numFmtId="164" fontId="8" fillId="33" borderId="6" xfId="1" applyNumberFormat="1" applyFont="1" applyFill="1" applyBorder="1" applyAlignment="1">
      <alignment vertical="top"/>
    </xf>
    <xf numFmtId="0" fontId="8" fillId="35" borderId="6" xfId="1" applyFont="1" applyFill="1" applyBorder="1" applyAlignment="1">
      <alignment horizontal="center" vertical="top"/>
    </xf>
    <xf numFmtId="0" fontId="8" fillId="35" borderId="6" xfId="1" applyFont="1" applyFill="1" applyBorder="1" applyAlignment="1">
      <alignment vertical="top" wrapText="1"/>
    </xf>
    <xf numFmtId="164" fontId="8" fillId="35" borderId="6" xfId="1" applyNumberFormat="1" applyFont="1" applyFill="1" applyBorder="1" applyAlignment="1">
      <alignment vertical="top"/>
    </xf>
    <xf numFmtId="0" fontId="9" fillId="36" borderId="6" xfId="1" applyFont="1" applyFill="1" applyBorder="1" applyAlignment="1">
      <alignment horizontal="center" vertical="top"/>
    </xf>
    <xf numFmtId="0" fontId="9" fillId="36" borderId="6" xfId="1" applyFont="1" applyFill="1" applyBorder="1" applyAlignment="1">
      <alignment vertical="top" wrapText="1"/>
    </xf>
    <xf numFmtId="164" fontId="9" fillId="36" borderId="6" xfId="1" applyNumberFormat="1" applyFont="1" applyFill="1" applyBorder="1" applyAlignment="1">
      <alignment vertical="top"/>
    </xf>
    <xf numFmtId="0" fontId="8" fillId="37" borderId="6" xfId="1" applyFont="1" applyFill="1" applyBorder="1" applyAlignment="1">
      <alignment horizontal="center" vertical="top"/>
    </xf>
    <xf numFmtId="0" fontId="8" fillId="37" borderId="6" xfId="1" applyFont="1" applyFill="1" applyBorder="1" applyAlignment="1">
      <alignment vertical="top" wrapText="1"/>
    </xf>
    <xf numFmtId="164" fontId="8" fillId="37" borderId="6" xfId="1" applyNumberFormat="1" applyFont="1" applyFill="1" applyBorder="1" applyAlignment="1">
      <alignment vertical="top"/>
    </xf>
    <xf numFmtId="0" fontId="9" fillId="38" borderId="6" xfId="1" applyFont="1" applyFill="1" applyBorder="1" applyAlignment="1">
      <alignment horizontal="center" vertical="top"/>
    </xf>
    <xf numFmtId="0" fontId="9" fillId="38" borderId="6" xfId="1" applyFont="1" applyFill="1" applyBorder="1" applyAlignment="1">
      <alignment vertical="top" wrapText="1"/>
    </xf>
    <xf numFmtId="164" fontId="9" fillId="38" borderId="6" xfId="1" applyNumberFormat="1" applyFont="1" applyFill="1" applyBorder="1" applyAlignment="1">
      <alignment vertical="top"/>
    </xf>
    <xf numFmtId="0" fontId="8" fillId="39" borderId="6" xfId="1" applyFont="1" applyFill="1" applyBorder="1" applyAlignment="1">
      <alignment horizontal="center" vertical="top"/>
    </xf>
    <xf numFmtId="0" fontId="8" fillId="39" borderId="6" xfId="1" applyFont="1" applyFill="1" applyBorder="1" applyAlignment="1">
      <alignment vertical="top" wrapText="1"/>
    </xf>
    <xf numFmtId="164" fontId="8" fillId="39" borderId="6" xfId="1" applyNumberFormat="1" applyFont="1" applyFill="1" applyBorder="1" applyAlignment="1">
      <alignment vertical="top"/>
    </xf>
    <xf numFmtId="0" fontId="2" fillId="0" borderId="0" xfId="0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Continuous" vertical="top"/>
      <protection locked="0"/>
    </xf>
    <xf numFmtId="0" fontId="7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vertical="top"/>
      <protection locked="0"/>
    </xf>
    <xf numFmtId="0" fontId="18" fillId="0" borderId="0" xfId="1" applyFont="1" applyProtection="1">
      <protection locked="0"/>
    </xf>
    <xf numFmtId="0" fontId="17" fillId="0" borderId="0" xfId="1" applyFont="1" applyAlignment="1" applyProtection="1">
      <alignment vertical="top"/>
      <protection locked="0"/>
    </xf>
    <xf numFmtId="0" fontId="18" fillId="0" borderId="0" xfId="1" applyFont="1" applyAlignment="1" applyProtection="1">
      <alignment vertical="top"/>
      <protection locked="0"/>
    </xf>
    <xf numFmtId="3" fontId="17" fillId="0" borderId="0" xfId="1" applyNumberFormat="1" applyFont="1" applyProtection="1">
      <protection locked="0"/>
    </xf>
    <xf numFmtId="0" fontId="1" fillId="0" borderId="0" xfId="1" applyAlignment="1" applyProtection="1">
      <alignment horizontal="center" vertical="top"/>
      <protection locked="0"/>
    </xf>
    <xf numFmtId="164" fontId="5" fillId="14" borderId="4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Font="1" applyProtection="1"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16" fillId="0" borderId="0" xfId="1" applyFont="1" applyAlignment="1" applyProtection="1">
      <alignment horizontal="center"/>
      <protection locked="0"/>
    </xf>
    <xf numFmtId="0" fontId="7" fillId="0" borderId="0" xfId="1" applyFont="1" applyAlignment="1" applyProtection="1">
      <alignment horizontal="center" vertical="top"/>
      <protection locked="0"/>
    </xf>
    <xf numFmtId="164" fontId="7" fillId="0" borderId="6" xfId="1" applyNumberFormat="1" applyFont="1" applyBorder="1" applyAlignment="1" applyProtection="1">
      <alignment vertical="top"/>
      <protection locked="0"/>
    </xf>
    <xf numFmtId="164" fontId="2" fillId="0" borderId="0" xfId="1" applyNumberFormat="1" applyFont="1" applyProtection="1">
      <protection locked="0"/>
    </xf>
    <xf numFmtId="0" fontId="2" fillId="0" borderId="0" xfId="1" applyFont="1" applyAlignment="1" applyProtection="1">
      <alignment vertical="top"/>
      <protection locked="0"/>
    </xf>
    <xf numFmtId="0" fontId="2" fillId="0" borderId="0" xfId="1" applyFont="1" applyAlignment="1" applyProtection="1">
      <alignment vertical="top" wrapText="1"/>
      <protection locked="0"/>
    </xf>
    <xf numFmtId="0" fontId="2" fillId="0" borderId="0" xfId="1" applyFont="1" applyAlignment="1" applyProtection="1">
      <alignment horizontal="center" vertical="top"/>
      <protection locked="0"/>
    </xf>
    <xf numFmtId="164" fontId="2" fillId="0" borderId="0" xfId="1" applyNumberFormat="1" applyFont="1" applyAlignment="1" applyProtection="1">
      <alignment vertical="top"/>
      <protection locked="0"/>
    </xf>
    <xf numFmtId="0" fontId="1" fillId="0" borderId="0" xfId="1" applyAlignment="1" applyProtection="1">
      <alignment vertical="top"/>
      <protection locked="0"/>
    </xf>
    <xf numFmtId="0" fontId="1" fillId="0" borderId="0" xfId="1" applyProtection="1">
      <protection locked="0"/>
    </xf>
    <xf numFmtId="41" fontId="1" fillId="0" borderId="17" xfId="2" applyFont="1" applyBorder="1"/>
    <xf numFmtId="164" fontId="5" fillId="40" borderId="6" xfId="1" applyNumberFormat="1" applyFont="1" applyFill="1" applyBorder="1" applyAlignment="1" applyProtection="1">
      <alignment horizontal="center" vertical="center" wrapText="1"/>
      <protection locked="0"/>
    </xf>
    <xf numFmtId="0" fontId="5" fillId="9" borderId="15" xfId="1" applyFont="1" applyFill="1" applyBorder="1" applyAlignment="1">
      <alignment horizontal="left" vertical="top" wrapText="1"/>
    </xf>
    <xf numFmtId="0" fontId="5" fillId="9" borderId="12" xfId="1" applyFont="1" applyFill="1" applyBorder="1" applyAlignment="1">
      <alignment horizontal="center" vertical="top"/>
    </xf>
    <xf numFmtId="0" fontId="5" fillId="9" borderId="8" xfId="1" applyFont="1" applyFill="1" applyBorder="1" applyAlignment="1">
      <alignment horizontal="center" vertical="top"/>
    </xf>
    <xf numFmtId="164" fontId="5" fillId="9" borderId="19" xfId="1" applyNumberFormat="1" applyFont="1" applyFill="1" applyBorder="1" applyAlignment="1">
      <alignment horizontal="center" vertical="top"/>
    </xf>
    <xf numFmtId="164" fontId="5" fillId="9" borderId="15" xfId="1" applyNumberFormat="1" applyFont="1" applyFill="1" applyBorder="1" applyAlignment="1">
      <alignment vertical="top"/>
    </xf>
    <xf numFmtId="0" fontId="27" fillId="9" borderId="15" xfId="1" applyFont="1" applyFill="1" applyBorder="1" applyAlignment="1">
      <alignment vertical="top"/>
    </xf>
    <xf numFmtId="0" fontId="24" fillId="0" borderId="0" xfId="0" applyFont="1" applyAlignment="1" applyProtection="1">
      <alignment horizontal="left"/>
      <protection locked="0"/>
    </xf>
    <xf numFmtId="0" fontId="17" fillId="0" borderId="0" xfId="1" applyFont="1" applyProtection="1">
      <protection locked="0"/>
    </xf>
    <xf numFmtId="164" fontId="7" fillId="9" borderId="19" xfId="1" applyNumberFormat="1" applyFont="1" applyFill="1" applyBorder="1" applyAlignment="1">
      <alignment vertical="top"/>
    </xf>
    <xf numFmtId="0" fontId="2" fillId="0" borderId="0" xfId="1" applyFont="1" applyAlignment="1">
      <alignment vertical="top"/>
    </xf>
    <xf numFmtId="0" fontId="9" fillId="2" borderId="24" xfId="1" applyFont="1" applyFill="1" applyBorder="1" applyAlignment="1">
      <alignment horizontal="center" vertical="top"/>
    </xf>
    <xf numFmtId="0" fontId="8" fillId="3" borderId="24" xfId="1" applyFont="1" applyFill="1" applyBorder="1" applyAlignment="1">
      <alignment horizontal="center" vertical="top"/>
    </xf>
    <xf numFmtId="0" fontId="9" fillId="15" borderId="24" xfId="1" applyFont="1" applyFill="1" applyBorder="1" applyAlignment="1">
      <alignment horizontal="center" vertical="top"/>
    </xf>
    <xf numFmtId="0" fontId="9" fillId="15" borderId="6" xfId="1" applyFont="1" applyFill="1" applyBorder="1" applyAlignment="1">
      <alignment vertical="top"/>
    </xf>
    <xf numFmtId="0" fontId="8" fillId="16" borderId="24" xfId="1" applyFont="1" applyFill="1" applyBorder="1" applyAlignment="1">
      <alignment horizontal="center" vertical="top"/>
    </xf>
    <xf numFmtId="0" fontId="9" fillId="4" borderId="25" xfId="1" applyFont="1" applyFill="1" applyBorder="1" applyAlignment="1">
      <alignment horizontal="center" vertical="top"/>
    </xf>
    <xf numFmtId="0" fontId="9" fillId="4" borderId="15" xfId="1" applyFont="1" applyFill="1" applyBorder="1" applyAlignment="1">
      <alignment vertical="top" wrapText="1"/>
    </xf>
    <xf numFmtId="0" fontId="9" fillId="4" borderId="15" xfId="1" applyFont="1" applyFill="1" applyBorder="1" applyAlignment="1">
      <alignment horizontal="center" vertical="top"/>
    </xf>
    <xf numFmtId="164" fontId="9" fillId="4" borderId="15" xfId="1" applyNumberFormat="1" applyFont="1" applyFill="1" applyBorder="1" applyAlignment="1">
      <alignment vertical="top"/>
    </xf>
    <xf numFmtId="0" fontId="8" fillId="17" borderId="24" xfId="1" applyFont="1" applyFill="1" applyBorder="1" applyAlignment="1">
      <alignment horizontal="center" vertical="top"/>
    </xf>
    <xf numFmtId="0" fontId="8" fillId="17" borderId="6" xfId="1" applyFont="1" applyFill="1" applyBorder="1" applyAlignment="1">
      <alignment vertical="top" wrapText="1"/>
    </xf>
    <xf numFmtId="0" fontId="8" fillId="17" borderId="6" xfId="1" applyFont="1" applyFill="1" applyBorder="1" applyAlignment="1">
      <alignment horizontal="center" vertical="top"/>
    </xf>
    <xf numFmtId="164" fontId="8" fillId="17" borderId="6" xfId="1" applyNumberFormat="1" applyFont="1" applyFill="1" applyBorder="1" applyAlignment="1">
      <alignment vertical="top"/>
    </xf>
    <xf numFmtId="0" fontId="8" fillId="18" borderId="24" xfId="1" applyFont="1" applyFill="1" applyBorder="1" applyAlignment="1">
      <alignment horizontal="center" vertical="top"/>
    </xf>
    <xf numFmtId="0" fontId="22" fillId="0" borderId="24" xfId="1" applyFont="1" applyBorder="1" applyAlignment="1">
      <alignment horizontal="center" vertical="top"/>
    </xf>
    <xf numFmtId="0" fontId="22" fillId="0" borderId="6" xfId="1" applyFont="1" applyBorder="1" applyAlignment="1">
      <alignment vertical="top" wrapText="1"/>
    </xf>
    <xf numFmtId="0" fontId="22" fillId="0" borderId="6" xfId="1" applyFont="1" applyBorder="1" applyAlignment="1">
      <alignment horizontal="center" vertical="top"/>
    </xf>
    <xf numFmtId="41" fontId="22" fillId="0" borderId="6" xfId="2" applyFont="1" applyFill="1" applyBorder="1" applyAlignment="1">
      <alignment horizontal="center" vertical="top"/>
    </xf>
    <xf numFmtId="164" fontId="22" fillId="0" borderId="6" xfId="1" applyNumberFormat="1" applyFont="1" applyBorder="1" applyAlignment="1">
      <alignment vertical="top"/>
    </xf>
    <xf numFmtId="0" fontId="9" fillId="4" borderId="24" xfId="1" applyFont="1" applyFill="1" applyBorder="1" applyAlignment="1">
      <alignment horizontal="center" vertical="top"/>
    </xf>
    <xf numFmtId="0" fontId="8" fillId="19" borderId="24" xfId="1" applyFont="1" applyFill="1" applyBorder="1" applyAlignment="1">
      <alignment horizontal="center" vertical="top"/>
    </xf>
    <xf numFmtId="0" fontId="8" fillId="20" borderId="24" xfId="1" applyFont="1" applyFill="1" applyBorder="1" applyAlignment="1">
      <alignment horizontal="center" vertical="top"/>
    </xf>
    <xf numFmtId="0" fontId="8" fillId="20" borderId="6" xfId="1" applyFont="1" applyFill="1" applyBorder="1" applyAlignment="1">
      <alignment vertical="top" wrapText="1"/>
    </xf>
    <xf numFmtId="0" fontId="8" fillId="20" borderId="6" xfId="1" applyFont="1" applyFill="1" applyBorder="1" applyAlignment="1">
      <alignment horizontal="center" vertical="top"/>
    </xf>
    <xf numFmtId="164" fontId="8" fillId="20" borderId="6" xfId="1" applyNumberFormat="1" applyFont="1" applyFill="1" applyBorder="1" applyAlignment="1">
      <alignment vertical="top"/>
    </xf>
    <xf numFmtId="0" fontId="22" fillId="0" borderId="0" xfId="1" applyFont="1" applyAlignment="1">
      <alignment vertical="top"/>
    </xf>
    <xf numFmtId="0" fontId="8" fillId="21" borderId="24" xfId="1" applyFont="1" applyFill="1" applyBorder="1" applyAlignment="1">
      <alignment horizontal="center" vertical="top"/>
    </xf>
    <xf numFmtId="0" fontId="9" fillId="22" borderId="24" xfId="1" applyFont="1" applyFill="1" applyBorder="1" applyAlignment="1">
      <alignment horizontal="center" vertical="top"/>
    </xf>
    <xf numFmtId="0" fontId="8" fillId="23" borderId="24" xfId="1" applyFont="1" applyFill="1" applyBorder="1" applyAlignment="1">
      <alignment horizontal="center" vertical="top"/>
    </xf>
    <xf numFmtId="0" fontId="8" fillId="23" borderId="6" xfId="1" applyFont="1" applyFill="1" applyBorder="1" applyAlignment="1">
      <alignment vertical="top" wrapText="1"/>
    </xf>
    <xf numFmtId="0" fontId="8" fillId="23" borderId="6" xfId="1" applyFont="1" applyFill="1" applyBorder="1" applyAlignment="1">
      <alignment horizontal="center" vertical="top"/>
    </xf>
    <xf numFmtId="164" fontId="8" fillId="23" borderId="6" xfId="1" applyNumberFormat="1" applyFont="1" applyFill="1" applyBorder="1" applyAlignment="1">
      <alignment vertical="top"/>
    </xf>
    <xf numFmtId="0" fontId="9" fillId="24" borderId="24" xfId="1" applyFont="1" applyFill="1" applyBorder="1" applyAlignment="1">
      <alignment horizontal="center" vertical="top"/>
    </xf>
    <xf numFmtId="0" fontId="8" fillId="13" borderId="24" xfId="1" applyFont="1" applyFill="1" applyBorder="1" applyAlignment="1">
      <alignment horizontal="center" vertical="top"/>
    </xf>
    <xf numFmtId="0" fontId="9" fillId="25" borderId="24" xfId="1" applyFont="1" applyFill="1" applyBorder="1" applyAlignment="1">
      <alignment horizontal="center" vertical="top"/>
    </xf>
    <xf numFmtId="0" fontId="9" fillId="27" borderId="25" xfId="1" applyFont="1" applyFill="1" applyBorder="1" applyAlignment="1">
      <alignment horizontal="center" vertical="top"/>
    </xf>
    <xf numFmtId="0" fontId="9" fillId="27" borderId="15" xfId="1" applyFont="1" applyFill="1" applyBorder="1" applyAlignment="1">
      <alignment vertical="top" wrapText="1"/>
    </xf>
    <xf numFmtId="0" fontId="9" fillId="27" borderId="15" xfId="1" applyFont="1" applyFill="1" applyBorder="1" applyAlignment="1">
      <alignment horizontal="center" vertical="top"/>
    </xf>
    <xf numFmtId="164" fontId="9" fillId="27" borderId="15" xfId="1" applyNumberFormat="1" applyFont="1" applyFill="1" applyBorder="1" applyAlignment="1">
      <alignment vertical="top"/>
    </xf>
    <xf numFmtId="0" fontId="9" fillId="28" borderId="24" xfId="1" applyFont="1" applyFill="1" applyBorder="1" applyAlignment="1">
      <alignment horizontal="center" vertical="top"/>
    </xf>
    <xf numFmtId="0" fontId="9" fillId="28" borderId="6" xfId="1" applyFont="1" applyFill="1" applyBorder="1" applyAlignment="1">
      <alignment vertical="top"/>
    </xf>
    <xf numFmtId="0" fontId="8" fillId="29" borderId="24" xfId="1" applyFont="1" applyFill="1" applyBorder="1" applyAlignment="1">
      <alignment horizontal="center" vertical="top"/>
    </xf>
    <xf numFmtId="0" fontId="9" fillId="30" borderId="25" xfId="1" applyFont="1" applyFill="1" applyBorder="1" applyAlignment="1">
      <alignment horizontal="center" vertical="top"/>
    </xf>
    <xf numFmtId="0" fontId="9" fillId="30" borderId="15" xfId="1" applyFont="1" applyFill="1" applyBorder="1" applyAlignment="1">
      <alignment vertical="top" wrapText="1"/>
    </xf>
    <xf numFmtId="0" fontId="9" fillId="30" borderId="15" xfId="1" applyFont="1" applyFill="1" applyBorder="1" applyAlignment="1">
      <alignment horizontal="center" vertical="top"/>
    </xf>
    <xf numFmtId="164" fontId="9" fillId="30" borderId="15" xfId="1" applyNumberFormat="1" applyFont="1" applyFill="1" applyBorder="1" applyAlignment="1">
      <alignment vertical="top"/>
    </xf>
    <xf numFmtId="0" fontId="8" fillId="31" borderId="24" xfId="1" applyFont="1" applyFill="1" applyBorder="1" applyAlignment="1">
      <alignment horizontal="center" vertical="top"/>
    </xf>
    <xf numFmtId="0" fontId="8" fillId="31" borderId="6" xfId="1" applyFont="1" applyFill="1" applyBorder="1" applyAlignment="1">
      <alignment vertical="top" wrapText="1"/>
    </xf>
    <xf numFmtId="0" fontId="8" fillId="31" borderId="6" xfId="1" applyFont="1" applyFill="1" applyBorder="1" applyAlignment="1">
      <alignment horizontal="center" vertical="top"/>
    </xf>
    <xf numFmtId="164" fontId="8" fillId="31" borderId="6" xfId="1" applyNumberFormat="1" applyFont="1" applyFill="1" applyBorder="1" applyAlignment="1">
      <alignment vertical="top"/>
    </xf>
    <xf numFmtId="0" fontId="8" fillId="32" borderId="24" xfId="1" applyFont="1" applyFill="1" applyBorder="1" applyAlignment="1">
      <alignment horizontal="center" vertical="top"/>
    </xf>
    <xf numFmtId="0" fontId="22" fillId="41" borderId="0" xfId="1" applyFont="1" applyFill="1" applyAlignment="1">
      <alignment vertical="top"/>
    </xf>
    <xf numFmtId="1" fontId="22" fillId="0" borderId="6" xfId="1" applyNumberFormat="1" applyFont="1" applyBorder="1" applyAlignment="1">
      <alignment horizontal="center" vertical="top"/>
    </xf>
    <xf numFmtId="0" fontId="2" fillId="9" borderId="0" xfId="1" applyFont="1" applyFill="1" applyAlignment="1">
      <alignment vertical="top"/>
    </xf>
    <xf numFmtId="0" fontId="9" fillId="22" borderId="25" xfId="1" applyFont="1" applyFill="1" applyBorder="1" applyAlignment="1">
      <alignment horizontal="center" vertical="top"/>
    </xf>
    <xf numFmtId="0" fontId="9" fillId="22" borderId="15" xfId="1" applyFont="1" applyFill="1" applyBorder="1" applyAlignment="1">
      <alignment vertical="top" wrapText="1"/>
    </xf>
    <xf numFmtId="0" fontId="9" fillId="22" borderId="15" xfId="1" applyFont="1" applyFill="1" applyBorder="1" applyAlignment="1">
      <alignment horizontal="center" vertical="top"/>
    </xf>
    <xf numFmtId="164" fontId="9" fillId="22" borderId="15" xfId="1" applyNumberFormat="1" applyFont="1" applyFill="1" applyBorder="1" applyAlignment="1">
      <alignment vertical="top"/>
    </xf>
    <xf numFmtId="0" fontId="8" fillId="34" borderId="24" xfId="1" applyFont="1" applyFill="1" applyBorder="1" applyAlignment="1">
      <alignment horizontal="center" vertical="top"/>
    </xf>
    <xf numFmtId="0" fontId="8" fillId="34" borderId="6" xfId="1" applyFont="1" applyFill="1" applyBorder="1" applyAlignment="1">
      <alignment vertical="top" wrapText="1"/>
    </xf>
    <xf numFmtId="0" fontId="8" fillId="34" borderId="6" xfId="1" applyFont="1" applyFill="1" applyBorder="1" applyAlignment="1">
      <alignment horizontal="center" vertical="top"/>
    </xf>
    <xf numFmtId="164" fontId="8" fillId="34" borderId="6" xfId="1" applyNumberFormat="1" applyFont="1" applyFill="1" applyBorder="1" applyAlignment="1">
      <alignment vertical="top"/>
    </xf>
    <xf numFmtId="0" fontId="22" fillId="0" borderId="6" xfId="1" quotePrefix="1" applyFont="1" applyBorder="1" applyAlignment="1">
      <alignment vertical="top" wrapText="1"/>
    </xf>
    <xf numFmtId="0" fontId="8" fillId="35" borderId="24" xfId="1" applyFont="1" applyFill="1" applyBorder="1" applyAlignment="1">
      <alignment horizontal="center" vertical="top"/>
    </xf>
    <xf numFmtId="0" fontId="23" fillId="22" borderId="15" xfId="0" applyFont="1" applyFill="1" applyBorder="1"/>
    <xf numFmtId="0" fontId="23" fillId="22" borderId="15" xfId="0" applyFont="1" applyFill="1" applyBorder="1" applyAlignment="1">
      <alignment horizontal="center"/>
    </xf>
    <xf numFmtId="41" fontId="23" fillId="22" borderId="15" xfId="2" applyFont="1" applyFill="1" applyBorder="1"/>
    <xf numFmtId="0" fontId="22" fillId="0" borderId="24" xfId="1" applyFont="1" applyBorder="1" applyAlignment="1">
      <alignment horizontal="center"/>
    </xf>
    <xf numFmtId="0" fontId="8" fillId="33" borderId="24" xfId="1" applyFont="1" applyFill="1" applyBorder="1" applyAlignment="1">
      <alignment horizontal="center" vertical="top"/>
    </xf>
    <xf numFmtId="0" fontId="9" fillId="25" borderId="6" xfId="1" applyFont="1" applyFill="1" applyBorder="1" applyAlignment="1">
      <alignment horizontal="left" vertical="top"/>
    </xf>
    <xf numFmtId="0" fontId="9" fillId="36" borderId="24" xfId="1" applyFont="1" applyFill="1" applyBorder="1" applyAlignment="1">
      <alignment horizontal="center" vertical="top"/>
    </xf>
    <xf numFmtId="0" fontId="9" fillId="36" borderId="6" xfId="1" applyFont="1" applyFill="1" applyBorder="1" applyAlignment="1">
      <alignment vertical="top"/>
    </xf>
    <xf numFmtId="0" fontId="8" fillId="26" borderId="24" xfId="1" applyFont="1" applyFill="1" applyBorder="1" applyAlignment="1">
      <alignment horizontal="center" vertical="top"/>
    </xf>
    <xf numFmtId="41" fontId="22" fillId="0" borderId="6" xfId="2" applyFont="1" applyBorder="1" applyAlignment="1">
      <alignment vertical="top" wrapText="1"/>
    </xf>
    <xf numFmtId="1" fontId="22" fillId="0" borderId="6" xfId="2" applyNumberFormat="1" applyFont="1" applyBorder="1" applyAlignment="1">
      <alignment horizontal="center" vertical="top"/>
    </xf>
    <xf numFmtId="41" fontId="22" fillId="0" borderId="6" xfId="2" applyFont="1" applyBorder="1" applyAlignment="1">
      <alignment horizontal="center" vertical="top"/>
    </xf>
    <xf numFmtId="41" fontId="22" fillId="0" borderId="6" xfId="2" applyFont="1" applyBorder="1" applyAlignment="1">
      <alignment vertical="top"/>
    </xf>
    <xf numFmtId="0" fontId="8" fillId="37" borderId="24" xfId="1" applyFont="1" applyFill="1" applyBorder="1" applyAlignment="1">
      <alignment horizontal="center" vertical="top"/>
    </xf>
    <xf numFmtId="0" fontId="28" fillId="0" borderId="6" xfId="0" applyFont="1" applyBorder="1" applyAlignment="1">
      <alignment horizontal="center"/>
    </xf>
    <xf numFmtId="3" fontId="28" fillId="0" borderId="6" xfId="0" applyNumberFormat="1" applyFont="1" applyBorder="1"/>
    <xf numFmtId="0" fontId="9" fillId="38" borderId="24" xfId="1" applyFont="1" applyFill="1" applyBorder="1" applyAlignment="1">
      <alignment horizontal="center" vertical="top"/>
    </xf>
    <xf numFmtId="0" fontId="8" fillId="39" borderId="24" xfId="1" applyFont="1" applyFill="1" applyBorder="1" applyAlignment="1">
      <alignment horizontal="center" vertical="top"/>
    </xf>
    <xf numFmtId="164" fontId="7" fillId="9" borderId="22" xfId="1" applyNumberFormat="1" applyFont="1" applyFill="1" applyBorder="1" applyAlignment="1" applyProtection="1">
      <alignment vertical="top"/>
      <protection locked="0"/>
    </xf>
    <xf numFmtId="164" fontId="7" fillId="9" borderId="19" xfId="1" applyNumberFormat="1" applyFont="1" applyFill="1" applyBorder="1" applyAlignment="1" applyProtection="1">
      <alignment vertical="top"/>
      <protection locked="0"/>
    </xf>
    <xf numFmtId="164" fontId="7" fillId="10" borderId="26" xfId="1" applyNumberFormat="1" applyFont="1" applyFill="1" applyBorder="1" applyAlignment="1" applyProtection="1">
      <alignment vertical="center" wrapText="1"/>
      <protection locked="0"/>
    </xf>
    <xf numFmtId="164" fontId="5" fillId="14" borderId="13" xfId="1" applyNumberFormat="1" applyFont="1" applyFill="1" applyBorder="1" applyAlignment="1" applyProtection="1">
      <alignment horizontal="center" vertical="center"/>
      <protection locked="0"/>
    </xf>
    <xf numFmtId="0" fontId="16" fillId="0" borderId="27" xfId="1" applyFont="1" applyBorder="1" applyAlignment="1" applyProtection="1">
      <alignment horizontal="center"/>
      <protection locked="0"/>
    </xf>
    <xf numFmtId="0" fontId="16" fillId="0" borderId="18" xfId="1" applyFont="1" applyBorder="1" applyAlignment="1" applyProtection="1">
      <alignment horizontal="center"/>
      <protection locked="0"/>
    </xf>
    <xf numFmtId="0" fontId="2" fillId="0" borderId="6" xfId="1" applyFont="1" applyBorder="1" applyProtection="1">
      <protection locked="0"/>
    </xf>
    <xf numFmtId="0" fontId="29" fillId="0" borderId="6" xfId="0" applyFont="1" applyBorder="1"/>
    <xf numFmtId="41" fontId="29" fillId="0" borderId="20" xfId="0" applyNumberFormat="1" applyFont="1" applyBorder="1"/>
    <xf numFmtId="41" fontId="29" fillId="0" borderId="10" xfId="0" applyNumberFormat="1" applyFont="1" applyBorder="1"/>
    <xf numFmtId="0" fontId="29" fillId="0" borderId="11" xfId="0" applyFont="1" applyBorder="1" applyAlignment="1">
      <alignment horizontal="centerContinuous"/>
    </xf>
    <xf numFmtId="0" fontId="29" fillId="0" borderId="16" xfId="0" applyFont="1" applyBorder="1" applyAlignment="1">
      <alignment horizontal="centerContinuous"/>
    </xf>
    <xf numFmtId="41" fontId="29" fillId="0" borderId="18" xfId="0" applyNumberFormat="1" applyFont="1" applyBorder="1"/>
    <xf numFmtId="41" fontId="29" fillId="0" borderId="13" xfId="0" applyNumberFormat="1" applyFont="1" applyBorder="1"/>
    <xf numFmtId="0" fontId="29" fillId="0" borderId="6" xfId="0" pivotButton="1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 wrapText="1"/>
    </xf>
    <xf numFmtId="0" fontId="30" fillId="0" borderId="0" xfId="0" applyFont="1"/>
    <xf numFmtId="0" fontId="1" fillId="0" borderId="0" xfId="1" applyAlignment="1">
      <alignment vertical="top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29" fillId="0" borderId="13" xfId="0" applyFont="1" applyBorder="1"/>
    <xf numFmtId="0" fontId="29" fillId="0" borderId="15" xfId="0" applyFont="1" applyBorder="1"/>
    <xf numFmtId="0" fontId="29" fillId="0" borderId="13" xfId="0" applyFont="1" applyBorder="1" applyAlignment="1">
      <alignment horizontal="center"/>
    </xf>
    <xf numFmtId="0" fontId="29" fillId="9" borderId="11" xfId="0" applyFont="1" applyFill="1" applyBorder="1" applyAlignment="1">
      <alignment horizontal="centerContinuous"/>
    </xf>
    <xf numFmtId="0" fontId="29" fillId="9" borderId="16" xfId="0" applyFont="1" applyFill="1" applyBorder="1" applyAlignment="1">
      <alignment horizontal="centerContinuous"/>
    </xf>
    <xf numFmtId="41" fontId="29" fillId="9" borderId="6" xfId="0" applyNumberFormat="1" applyFont="1" applyFill="1" applyBorder="1"/>
    <xf numFmtId="0" fontId="29" fillId="0" borderId="6" xfId="0" applyFont="1" applyBorder="1" applyAlignment="1">
      <alignment horizontal="center"/>
    </xf>
    <xf numFmtId="0" fontId="29" fillId="9" borderId="6" xfId="0" applyFont="1" applyFill="1" applyBorder="1" applyAlignment="1">
      <alignment horizontal="centerContinuous"/>
    </xf>
    <xf numFmtId="41" fontId="29" fillId="0" borderId="6" xfId="0" applyNumberFormat="1" applyFont="1" applyBorder="1"/>
    <xf numFmtId="41" fontId="4" fillId="0" borderId="0" xfId="2" applyFont="1"/>
    <xf numFmtId="41" fontId="3" fillId="0" borderId="0" xfId="2" applyFont="1"/>
    <xf numFmtId="41" fontId="3" fillId="0" borderId="0" xfId="2" applyFont="1" applyAlignment="1">
      <alignment vertical="top"/>
    </xf>
    <xf numFmtId="41" fontId="4" fillId="0" borderId="0" xfId="2" applyFont="1" applyAlignment="1">
      <alignment vertical="center"/>
    </xf>
    <xf numFmtId="0" fontId="29" fillId="0" borderId="14" xfId="0" applyFont="1" applyBorder="1"/>
    <xf numFmtId="41" fontId="29" fillId="0" borderId="15" xfId="0" applyNumberFormat="1" applyFont="1" applyBorder="1"/>
    <xf numFmtId="10" fontId="4" fillId="0" borderId="0" xfId="5" applyNumberFormat="1" applyFont="1"/>
    <xf numFmtId="0" fontId="29" fillId="0" borderId="0" xfId="0" applyFont="1" applyAlignment="1">
      <alignment horizontal="center"/>
    </xf>
    <xf numFmtId="0" fontId="29" fillId="9" borderId="11" xfId="0" applyFont="1" applyFill="1" applyBorder="1" applyAlignment="1">
      <alignment horizontal="left" indent="16"/>
    </xf>
    <xf numFmtId="0" fontId="29" fillId="0" borderId="28" xfId="0" applyFont="1" applyBorder="1" applyAlignment="1">
      <alignment horizontal="center"/>
    </xf>
    <xf numFmtId="0" fontId="29" fillId="9" borderId="16" xfId="0" applyFont="1" applyFill="1" applyBorder="1" applyAlignment="1">
      <alignment horizontal="left" indent="16"/>
    </xf>
    <xf numFmtId="164" fontId="31" fillId="0" borderId="6" xfId="1" applyNumberFormat="1" applyFont="1" applyBorder="1" applyAlignment="1">
      <alignment vertical="top"/>
    </xf>
    <xf numFmtId="0" fontId="5" fillId="0" borderId="6" xfId="0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4" fillId="0" borderId="0" xfId="1" applyFont="1"/>
    <xf numFmtId="0" fontId="12" fillId="6" borderId="2" xfId="1" applyFont="1" applyFill="1" applyBorder="1" applyAlignment="1">
      <alignment horizontal="center" vertical="center"/>
    </xf>
    <xf numFmtId="0" fontId="14" fillId="0" borderId="7" xfId="1" applyFont="1" applyBorder="1"/>
    <xf numFmtId="0" fontId="12" fillId="6" borderId="3" xfId="1" applyFont="1" applyFill="1" applyBorder="1" applyAlignment="1">
      <alignment horizontal="center" vertical="center"/>
    </xf>
    <xf numFmtId="0" fontId="14" fillId="0" borderId="1" xfId="1" applyFont="1" applyBorder="1"/>
    <xf numFmtId="0" fontId="13" fillId="8" borderId="6" xfId="1" applyFont="1" applyFill="1" applyBorder="1" applyAlignment="1">
      <alignment horizontal="center" vertical="center" wrapText="1"/>
    </xf>
    <xf numFmtId="0" fontId="12" fillId="6" borderId="3" xfId="1" applyFont="1" applyFill="1" applyBorder="1" applyAlignment="1">
      <alignment horizontal="center" vertical="center" wrapText="1"/>
    </xf>
    <xf numFmtId="0" fontId="14" fillId="0" borderId="8" xfId="1" applyFont="1" applyBorder="1"/>
    <xf numFmtId="0" fontId="12" fillId="6" borderId="5" xfId="1" applyFont="1" applyFill="1" applyBorder="1" applyAlignment="1">
      <alignment horizontal="center" vertical="center" wrapText="1"/>
    </xf>
    <xf numFmtId="0" fontId="14" fillId="0" borderId="19" xfId="1" applyFont="1" applyBorder="1"/>
    <xf numFmtId="0" fontId="12" fillId="7" borderId="6" xfId="1" applyFont="1" applyFill="1" applyBorder="1" applyAlignment="1">
      <alignment horizontal="center" vertical="center" wrapText="1"/>
    </xf>
    <xf numFmtId="0" fontId="14" fillId="9" borderId="6" xfId="1" applyFont="1" applyFill="1" applyBorder="1"/>
    <xf numFmtId="0" fontId="12" fillId="12" borderId="6" xfId="1" applyFont="1" applyFill="1" applyBorder="1" applyAlignment="1">
      <alignment horizontal="center" vertical="center" wrapText="1"/>
    </xf>
    <xf numFmtId="0" fontId="14" fillId="13" borderId="6" xfId="1" applyFont="1" applyFill="1" applyBorder="1" applyAlignment="1">
      <alignment wrapText="1"/>
    </xf>
    <xf numFmtId="0" fontId="12" fillId="6" borderId="21" xfId="1" applyFont="1" applyFill="1" applyBorder="1" applyAlignment="1">
      <alignment vertical="top"/>
    </xf>
    <xf numFmtId="0" fontId="14" fillId="0" borderId="23" xfId="1" applyFont="1" applyBorder="1"/>
    <xf numFmtId="0" fontId="15" fillId="0" borderId="6" xfId="1" applyFont="1" applyBorder="1" applyAlignment="1">
      <alignment horizontal="center" vertical="center"/>
    </xf>
    <xf numFmtId="0" fontId="14" fillId="0" borderId="6" xfId="1" applyFont="1" applyBorder="1"/>
    <xf numFmtId="41" fontId="12" fillId="6" borderId="6" xfId="2" applyFont="1" applyFill="1" applyBorder="1" applyAlignment="1">
      <alignment horizontal="center" vertical="center"/>
    </xf>
    <xf numFmtId="0" fontId="15" fillId="0" borderId="6" xfId="1" applyFont="1" applyBorder="1" applyAlignment="1">
      <alignment horizontal="center" vertical="center" wrapText="1"/>
    </xf>
    <xf numFmtId="0" fontId="5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12" fillId="6" borderId="11" xfId="1" applyFont="1" applyFill="1" applyBorder="1" applyAlignment="1">
      <alignment horizontal="center" vertical="center" wrapText="1"/>
    </xf>
    <xf numFmtId="0" fontId="12" fillId="6" borderId="16" xfId="1" applyFont="1" applyFill="1" applyBorder="1" applyAlignment="1">
      <alignment horizontal="center" vertical="center" wrapText="1"/>
    </xf>
    <xf numFmtId="166" fontId="4" fillId="0" borderId="6" xfId="2" applyNumberFormat="1" applyFont="1" applyBorder="1" applyAlignment="1">
      <alignment vertical="center"/>
    </xf>
    <xf numFmtId="166" fontId="12" fillId="11" borderId="6" xfId="2" applyNumberFormat="1" applyFont="1" applyFill="1" applyBorder="1" applyAlignment="1">
      <alignment vertical="center"/>
    </xf>
    <xf numFmtId="166" fontId="12" fillId="6" borderId="6" xfId="2" applyNumberFormat="1" applyFont="1" applyFill="1" applyBorder="1" applyAlignment="1">
      <alignment vertical="top"/>
    </xf>
    <xf numFmtId="0" fontId="13" fillId="5" borderId="6" xfId="1" applyFont="1" applyFill="1" applyBorder="1" applyAlignment="1">
      <alignment horizontal="center" vertical="center" wrapText="1"/>
    </xf>
    <xf numFmtId="166" fontId="4" fillId="0" borderId="6" xfId="1" applyNumberFormat="1" applyFont="1" applyBorder="1" applyAlignment="1">
      <alignment horizontal="left" vertical="top" indent="2"/>
    </xf>
    <xf numFmtId="166" fontId="12" fillId="11" borderId="6" xfId="3" applyNumberFormat="1" applyFont="1" applyFill="1" applyBorder="1" applyAlignment="1">
      <alignment vertical="center"/>
    </xf>
    <xf numFmtId="0" fontId="12" fillId="6" borderId="15" xfId="1" applyFont="1" applyFill="1" applyBorder="1" applyAlignment="1">
      <alignment vertical="top"/>
    </xf>
    <xf numFmtId="0" fontId="12" fillId="6" borderId="6" xfId="1" applyFont="1" applyFill="1" applyBorder="1" applyAlignment="1">
      <alignment horizontal="center" vertical="top"/>
    </xf>
    <xf numFmtId="0" fontId="12" fillId="6" borderId="6" xfId="1" applyFont="1" applyFill="1" applyBorder="1" applyAlignment="1">
      <alignment horizontal="center" vertical="center"/>
    </xf>
    <xf numFmtId="0" fontId="11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166" fontId="4" fillId="0" borderId="6" xfId="2" applyNumberFormat="1" applyFont="1" applyBorder="1" applyAlignment="1">
      <alignment horizontal="center" vertical="center"/>
    </xf>
    <xf numFmtId="166" fontId="12" fillId="11" borderId="6" xfId="2" applyNumberFormat="1" applyFont="1" applyFill="1" applyBorder="1" applyAlignment="1">
      <alignment horizontal="center" vertical="center"/>
    </xf>
    <xf numFmtId="166" fontId="4" fillId="0" borderId="13" xfId="2" applyNumberFormat="1" applyFont="1" applyBorder="1" applyAlignment="1">
      <alignment horizontal="center" vertical="center"/>
    </xf>
    <xf numFmtId="166" fontId="12" fillId="6" borderId="6" xfId="2" applyNumberFormat="1" applyFont="1" applyFill="1" applyBorder="1" applyAlignment="1">
      <alignment horizontal="center" vertical="top"/>
    </xf>
  </cellXfs>
  <cellStyles count="6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" xfId="5" builtinId="5"/>
    <cellStyle name="Percent 2" xfId="4" xr:uid="{91EB8ABD-7E92-4F86-9DCF-1919C24EDAFC}"/>
  </cellStyles>
  <dxfs count="117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alignment relativeIndent="-1"/>
    </dxf>
    <dxf>
      <alignment relativeIndent="-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horizontal="left" relativeIndent="1"/>
    </dxf>
    <dxf>
      <alignment horizontal="centerContinuous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vertical="center"/>
    </dxf>
    <dxf>
      <alignment wrapText="1"/>
    </dxf>
    <dxf>
      <numFmt numFmtId="33" formatCode="_-* #,##0_-;\-* #,##0_-;_-* &quot;-&quot;_-;_-@_-"/>
    </dxf>
    <dxf>
      <border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alignment vertical="center"/>
    </dxf>
    <dxf>
      <alignment vertical="center"/>
    </dxf>
    <dxf>
      <alignment vertical="center"/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/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97970</xdr:colOff>
          <xdr:row>16</xdr:row>
          <xdr:rowOff>185057</xdr:rowOff>
        </xdr:from>
        <xdr:to>
          <xdr:col>2</xdr:col>
          <xdr:colOff>40276</xdr:colOff>
          <xdr:row>20</xdr:row>
          <xdr:rowOff>66402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F98CDC68-03D9-7815-F59C-3DFF9ABE299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I$14:$K$16" spid="_x0000_s727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7970" y="3712028"/>
              <a:ext cx="2990306" cy="66511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29</xdr:row>
          <xdr:rowOff>28575</xdr:rowOff>
        </xdr:from>
        <xdr:to>
          <xdr:col>2</xdr:col>
          <xdr:colOff>1914525</xdr:colOff>
          <xdr:row>39</xdr:row>
          <xdr:rowOff>66675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FE6164AC-12E1-8268-0D2A-AA4DCF63E46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20:$H$30" spid="_x0000_s3702"/>
                </a:ext>
              </a:extLst>
            </xdr:cNvPicPr>
          </xdr:nvPicPr>
          <xdr:blipFill rotWithShape="1">
            <a:blip xmlns:r="http://schemas.openxmlformats.org/officeDocument/2006/relationships" r:embed="rId1"/>
            <a:srcRect l="2310" r="1"/>
            <a:stretch>
              <a:fillRect/>
            </a:stretch>
          </xdr:blipFill>
          <xdr:spPr bwMode="auto">
            <a:xfrm>
              <a:off x="3343275" y="5486400"/>
              <a:ext cx="2819400" cy="2009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33</xdr:row>
          <xdr:rowOff>19050</xdr:rowOff>
        </xdr:from>
        <xdr:to>
          <xdr:col>10</xdr:col>
          <xdr:colOff>126626</xdr:colOff>
          <xdr:row>36</xdr:row>
          <xdr:rowOff>146685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209B697B-5851-46D9-8AA0-44B662B3DAF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Setting Tanggal'!$I$14:$K$16" spid="_x0000_s370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8562975" y="6343650"/>
              <a:ext cx="2926976" cy="6705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277905</xdr:colOff>
          <xdr:row>27</xdr:row>
          <xdr:rowOff>20170</xdr:rowOff>
        </xdr:from>
        <xdr:to>
          <xdr:col>4</xdr:col>
          <xdr:colOff>575084</xdr:colOff>
          <xdr:row>30</xdr:row>
          <xdr:rowOff>117959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EBD0C4C7-D333-3351-53CB-D5DF31E76B1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Setting Tanggal'!$I$14:$K$16" spid="_x0000_s624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250140" y="6082552"/>
              <a:ext cx="2926976" cy="6705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33618</xdr:colOff>
      <xdr:row>568</xdr:row>
      <xdr:rowOff>174815</xdr:rowOff>
    </xdr:from>
    <xdr:to>
      <xdr:col>20</xdr:col>
      <xdr:colOff>491640</xdr:colOff>
      <xdr:row>574</xdr:row>
      <xdr:rowOff>376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136A6-E17A-4F66-8BA9-F6F921817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685059" y="38947168"/>
          <a:ext cx="3247016" cy="876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2514600</xdr:colOff>
          <xdr:row>600</xdr:row>
          <xdr:rowOff>57149</xdr:rowOff>
        </xdr:from>
        <xdr:to>
          <xdr:col>6</xdr:col>
          <xdr:colOff>723900</xdr:colOff>
          <xdr:row>604</xdr:row>
          <xdr:rowOff>117474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782F56E4-9522-A991-1BE6-129E0111CED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Rekap Usulan TUP 4'!$D$24:$G$35" spid="_x0000_s5434"/>
                </a:ext>
              </a:extLst>
            </xdr:cNvPicPr>
          </xdr:nvPicPr>
          <xdr:blipFill rotWithShape="1">
            <a:blip xmlns:r="http://schemas.openxmlformats.org/officeDocument/2006/relationships" r:embed="rId2"/>
            <a:srcRect l="3242" t="30816" r="50487" b="34755"/>
            <a:stretch>
              <a:fillRect/>
            </a:stretch>
          </xdr:blipFill>
          <xdr:spPr bwMode="auto">
            <a:xfrm>
              <a:off x="3619500" y="38700074"/>
              <a:ext cx="3038475" cy="7905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145676</xdr:colOff>
          <xdr:row>595</xdr:row>
          <xdr:rowOff>22415</xdr:rowOff>
        </xdr:from>
        <xdr:to>
          <xdr:col>10</xdr:col>
          <xdr:colOff>493058</xdr:colOff>
          <xdr:row>608</xdr:row>
          <xdr:rowOff>3104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515EE23A-23B0-4412-65A9-552D1F4175D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Rekap Usulan TUP 4'!$F$24:$G$34" spid="_x0000_s5435"/>
                </a:ext>
              </a:extLst>
            </xdr:cNvPicPr>
          </xdr:nvPicPr>
          <xdr:blipFill rotWithShape="1">
            <a:blip xmlns:r="http://schemas.openxmlformats.org/officeDocument/2006/relationships" r:embed="rId3"/>
            <a:srcRect r="3919"/>
            <a:stretch>
              <a:fillRect/>
            </a:stretch>
          </xdr:blipFill>
          <xdr:spPr bwMode="auto">
            <a:xfrm>
              <a:off x="7227794" y="36508768"/>
              <a:ext cx="2835087" cy="231532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MONITORING%20PAGU%20DAN%20REALISASI%20TA.2023.xlsm" TargetMode="External"/><Relationship Id="rId1" Type="http://schemas.openxmlformats.org/officeDocument/2006/relationships/externalLinkPath" Target="/BACK/PUSDIK/2023/Github/TA.2023/MONITORING%20PAGU%20DAN%20REALISASI%20TA.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 Database"/>
      <sheetName val="Setting Cetak Laporan"/>
      <sheetName val="Realisasi 2022 dan 2023"/>
      <sheetName val="Realisasi SP2D"/>
      <sheetName val="Prediksi Realisasi Keuangan"/>
      <sheetName val="IKPA Deviasi Hal 3 DIPA"/>
      <sheetName val="SP2D Per Subkoord (Buat Kabag)"/>
      <sheetName val="Pvt SP2D Pusdik"/>
      <sheetName val="Pvt SP2D Pusdik Lalu dan Ini"/>
      <sheetName val="Pvt SP2D Pusdik Per RO"/>
      <sheetName val="Realisasi SP2D + Es2"/>
      <sheetName val="SP2D 1 DIPA"/>
      <sheetName val="dbSP2D"/>
      <sheetName val="PvtAkrual"/>
      <sheetName val="Realisasi SP2D Bulanan"/>
      <sheetName val="dbAkrual"/>
      <sheetName val="Akun_Revisi"/>
      <sheetName val="Realisasi s.d Tgl SP2D"/>
      <sheetName val="Realisasi SP2D + Koord + SPP"/>
      <sheetName val="Realisasi SPP"/>
      <sheetName val="Pvt SP2D Per Subkoord Cek Lock"/>
      <sheetName val="DB_Monitoring_FA_SP2D"/>
      <sheetName val="SP2D OMSPAN"/>
      <sheetName val="Arsip SPM"/>
      <sheetName val="Arsip SPP"/>
      <sheetName val="IKU Subkomp"/>
      <sheetName val="Referensi"/>
      <sheetName val="Sheet1"/>
      <sheetName val="IKPA_Deviasi"/>
      <sheetName val="RPD DIPA"/>
      <sheetName val="RKAKL-RPD"/>
      <sheetName val="Sheet3"/>
      <sheetName val="Sheet2"/>
      <sheetName val="Draft RPD"/>
      <sheetName val="Draft RPD (2)"/>
      <sheetName val="History_DIPA"/>
      <sheetName val="Supplier_Header"/>
      <sheetName val="Supp_Addr"/>
      <sheetName val="Supp_Bank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6">
          <cell r="B16">
            <v>23288180000</v>
          </cell>
          <cell r="C16">
            <v>10192855165</v>
          </cell>
        </row>
        <row r="17">
          <cell r="B17">
            <v>1000000000</v>
          </cell>
          <cell r="C17">
            <v>502986007</v>
          </cell>
        </row>
        <row r="18">
          <cell r="B18">
            <v>1000000000</v>
          </cell>
          <cell r="C18">
            <v>502986007</v>
          </cell>
        </row>
        <row r="19">
          <cell r="B19">
            <v>1000000000</v>
          </cell>
          <cell r="C19">
            <v>502986007</v>
          </cell>
        </row>
        <row r="20">
          <cell r="B20">
            <v>1000000000</v>
          </cell>
          <cell r="C20">
            <v>502986007</v>
          </cell>
        </row>
        <row r="21">
          <cell r="B21">
            <v>186192000</v>
          </cell>
          <cell r="C21">
            <v>88815200</v>
          </cell>
        </row>
        <row r="22">
          <cell r="B22">
            <v>131673000</v>
          </cell>
          <cell r="C22">
            <v>58874400</v>
          </cell>
        </row>
        <row r="23">
          <cell r="B23">
            <v>48225000</v>
          </cell>
          <cell r="C23">
            <v>7217000</v>
          </cell>
        </row>
        <row r="24">
          <cell r="B24">
            <v>39975000</v>
          </cell>
          <cell r="C24">
            <v>4771700</v>
          </cell>
        </row>
        <row r="25">
          <cell r="B25">
            <v>750000</v>
          </cell>
          <cell r="C25">
            <v>0</v>
          </cell>
        </row>
        <row r="26">
          <cell r="B26">
            <v>4500000</v>
          </cell>
          <cell r="C26">
            <v>1448000</v>
          </cell>
        </row>
        <row r="27">
          <cell r="B27">
            <v>3000000</v>
          </cell>
          <cell r="C27">
            <v>997300</v>
          </cell>
        </row>
        <row r="28">
          <cell r="B28">
            <v>16000000</v>
          </cell>
          <cell r="C28">
            <v>0</v>
          </cell>
        </row>
        <row r="29">
          <cell r="B29">
            <v>16000000</v>
          </cell>
          <cell r="C29">
            <v>0</v>
          </cell>
        </row>
        <row r="30">
          <cell r="B30">
            <v>67448000</v>
          </cell>
          <cell r="C30">
            <v>51657400</v>
          </cell>
        </row>
        <row r="31">
          <cell r="B31">
            <v>67448000</v>
          </cell>
          <cell r="C31">
            <v>51657400</v>
          </cell>
        </row>
        <row r="32">
          <cell r="B32">
            <v>54519000</v>
          </cell>
          <cell r="C32">
            <v>29940800</v>
          </cell>
        </row>
        <row r="33">
          <cell r="B33">
            <v>17500000</v>
          </cell>
          <cell r="C33">
            <v>6160800</v>
          </cell>
        </row>
        <row r="34">
          <cell r="B34">
            <v>10500000</v>
          </cell>
          <cell r="C34">
            <v>3695800</v>
          </cell>
        </row>
        <row r="35">
          <cell r="B35">
            <v>2000000</v>
          </cell>
          <cell r="C35">
            <v>0</v>
          </cell>
        </row>
        <row r="36">
          <cell r="B36">
            <v>3000000</v>
          </cell>
          <cell r="C36">
            <v>1475000</v>
          </cell>
        </row>
        <row r="37">
          <cell r="B37">
            <v>2000000</v>
          </cell>
          <cell r="C37">
            <v>990000</v>
          </cell>
        </row>
        <row r="38">
          <cell r="B38">
            <v>5000000</v>
          </cell>
          <cell r="C38">
            <v>2400000</v>
          </cell>
        </row>
        <row r="39">
          <cell r="B39">
            <v>5000000</v>
          </cell>
          <cell r="C39">
            <v>2400000</v>
          </cell>
        </row>
        <row r="40">
          <cell r="B40">
            <v>32019000</v>
          </cell>
          <cell r="C40">
            <v>21380000</v>
          </cell>
        </row>
        <row r="41">
          <cell r="B41">
            <v>32019000</v>
          </cell>
          <cell r="C41">
            <v>21380000</v>
          </cell>
        </row>
        <row r="42">
          <cell r="B42">
            <v>118802000</v>
          </cell>
          <cell r="C42">
            <v>40182856</v>
          </cell>
        </row>
        <row r="43">
          <cell r="B43">
            <v>35050000</v>
          </cell>
          <cell r="C43">
            <v>23210000</v>
          </cell>
        </row>
        <row r="44">
          <cell r="B44">
            <v>11050000</v>
          </cell>
          <cell r="C44">
            <v>4900000</v>
          </cell>
        </row>
        <row r="45">
          <cell r="B45">
            <v>7500000</v>
          </cell>
          <cell r="C45">
            <v>2442000</v>
          </cell>
        </row>
        <row r="46">
          <cell r="B46">
            <v>1500000</v>
          </cell>
          <cell r="C46">
            <v>1470000</v>
          </cell>
        </row>
        <row r="47">
          <cell r="B47">
            <v>1000000</v>
          </cell>
          <cell r="C47">
            <v>988000</v>
          </cell>
        </row>
        <row r="48">
          <cell r="B48">
            <v>1050000</v>
          </cell>
          <cell r="C48">
            <v>0</v>
          </cell>
        </row>
        <row r="49">
          <cell r="B49">
            <v>24000000</v>
          </cell>
          <cell r="C49">
            <v>18310000</v>
          </cell>
        </row>
        <row r="50">
          <cell r="B50">
            <v>24000000</v>
          </cell>
          <cell r="C50">
            <v>18310000</v>
          </cell>
        </row>
        <row r="51">
          <cell r="B51">
            <v>83752000</v>
          </cell>
          <cell r="C51">
            <v>16972856</v>
          </cell>
        </row>
        <row r="52">
          <cell r="B52">
            <v>13500000</v>
          </cell>
          <cell r="C52">
            <v>4069000</v>
          </cell>
        </row>
        <row r="53">
          <cell r="B53">
            <v>7500000</v>
          </cell>
          <cell r="C53">
            <v>1584000</v>
          </cell>
        </row>
        <row r="54">
          <cell r="B54">
            <v>3000000</v>
          </cell>
          <cell r="C54">
            <v>1495000</v>
          </cell>
        </row>
        <row r="55">
          <cell r="B55">
            <v>2000000</v>
          </cell>
          <cell r="C55">
            <v>990000</v>
          </cell>
        </row>
        <row r="56">
          <cell r="B56">
            <v>1000000</v>
          </cell>
          <cell r="C56">
            <v>0</v>
          </cell>
        </row>
        <row r="57">
          <cell r="B57">
            <v>4000000</v>
          </cell>
          <cell r="C57">
            <v>0</v>
          </cell>
        </row>
        <row r="58">
          <cell r="B58">
            <v>4000000</v>
          </cell>
          <cell r="C58">
            <v>0</v>
          </cell>
        </row>
        <row r="59">
          <cell r="B59">
            <v>66252000</v>
          </cell>
          <cell r="C59">
            <v>12903856</v>
          </cell>
        </row>
        <row r="60">
          <cell r="B60">
            <v>66252000</v>
          </cell>
          <cell r="C60">
            <v>12903856</v>
          </cell>
        </row>
        <row r="61">
          <cell r="B61">
            <v>475336000</v>
          </cell>
          <cell r="C61">
            <v>219264007</v>
          </cell>
        </row>
        <row r="62">
          <cell r="B62">
            <v>404820000</v>
          </cell>
          <cell r="C62">
            <v>215290807</v>
          </cell>
        </row>
        <row r="63">
          <cell r="B63">
            <v>43000000</v>
          </cell>
          <cell r="C63">
            <v>25678950</v>
          </cell>
        </row>
        <row r="64">
          <cell r="B64">
            <v>15000000</v>
          </cell>
          <cell r="C64">
            <v>14240000</v>
          </cell>
        </row>
        <row r="65">
          <cell r="B65">
            <v>8000000</v>
          </cell>
          <cell r="C65">
            <v>3989450</v>
          </cell>
        </row>
        <row r="66">
          <cell r="B66">
            <v>12000000</v>
          </cell>
          <cell r="C66">
            <v>4460000</v>
          </cell>
        </row>
        <row r="67">
          <cell r="B67">
            <v>8000000</v>
          </cell>
          <cell r="C67">
            <v>2989500</v>
          </cell>
        </row>
        <row r="68">
          <cell r="B68">
            <v>31000000</v>
          </cell>
          <cell r="C68">
            <v>4147500</v>
          </cell>
        </row>
        <row r="69">
          <cell r="B69">
            <v>31000000</v>
          </cell>
          <cell r="C69">
            <v>4147500</v>
          </cell>
        </row>
        <row r="70">
          <cell r="B70">
            <v>25200000</v>
          </cell>
          <cell r="C70">
            <v>0</v>
          </cell>
        </row>
        <row r="71">
          <cell r="B71">
            <v>25200000</v>
          </cell>
          <cell r="C71">
            <v>0</v>
          </cell>
        </row>
        <row r="72">
          <cell r="B72">
            <v>304120000</v>
          </cell>
          <cell r="C72">
            <v>184864357</v>
          </cell>
        </row>
        <row r="73">
          <cell r="B73">
            <v>304120000</v>
          </cell>
          <cell r="C73">
            <v>184864357</v>
          </cell>
        </row>
        <row r="74">
          <cell r="B74">
            <v>1500000</v>
          </cell>
          <cell r="C74">
            <v>600000</v>
          </cell>
        </row>
        <row r="75">
          <cell r="B75">
            <v>1500000</v>
          </cell>
          <cell r="C75">
            <v>600000</v>
          </cell>
        </row>
        <row r="76">
          <cell r="B76">
            <v>70516000</v>
          </cell>
          <cell r="C76">
            <v>3973200</v>
          </cell>
        </row>
        <row r="77">
          <cell r="B77">
            <v>22625000</v>
          </cell>
          <cell r="C77">
            <v>3973200</v>
          </cell>
        </row>
        <row r="78">
          <cell r="B78">
            <v>5625000</v>
          </cell>
          <cell r="C78">
            <v>0</v>
          </cell>
        </row>
        <row r="79">
          <cell r="B79">
            <v>6000000</v>
          </cell>
          <cell r="C79">
            <v>1488200</v>
          </cell>
        </row>
        <row r="80">
          <cell r="B80">
            <v>6000000</v>
          </cell>
          <cell r="C80">
            <v>1500000</v>
          </cell>
        </row>
        <row r="81">
          <cell r="B81">
            <v>5000000</v>
          </cell>
          <cell r="C81">
            <v>985000</v>
          </cell>
        </row>
        <row r="82">
          <cell r="B82">
            <v>7200000</v>
          </cell>
          <cell r="C82">
            <v>0</v>
          </cell>
        </row>
        <row r="83">
          <cell r="B83">
            <v>7200000</v>
          </cell>
          <cell r="C83">
            <v>0</v>
          </cell>
        </row>
        <row r="84">
          <cell r="B84">
            <v>40691000</v>
          </cell>
          <cell r="C84">
            <v>0</v>
          </cell>
        </row>
        <row r="85">
          <cell r="B85">
            <v>40691000</v>
          </cell>
          <cell r="C85">
            <v>0</v>
          </cell>
        </row>
        <row r="86">
          <cell r="B86">
            <v>219670000</v>
          </cell>
          <cell r="C86">
            <v>154723944</v>
          </cell>
        </row>
        <row r="87">
          <cell r="B87">
            <v>116750000</v>
          </cell>
          <cell r="C87">
            <v>68572983</v>
          </cell>
        </row>
        <row r="88">
          <cell r="B88">
            <v>50750000</v>
          </cell>
          <cell r="C88">
            <v>12767900</v>
          </cell>
        </row>
        <row r="89">
          <cell r="B89">
            <v>18750000</v>
          </cell>
          <cell r="C89">
            <v>770000</v>
          </cell>
        </row>
        <row r="90">
          <cell r="B90">
            <v>12000000</v>
          </cell>
          <cell r="C90">
            <v>4497900</v>
          </cell>
        </row>
        <row r="91">
          <cell r="B91">
            <v>12000000</v>
          </cell>
          <cell r="C91">
            <v>4500000</v>
          </cell>
        </row>
        <row r="92">
          <cell r="B92">
            <v>8000000</v>
          </cell>
          <cell r="C92">
            <v>3000000</v>
          </cell>
        </row>
        <row r="93">
          <cell r="B93">
            <v>66000000</v>
          </cell>
          <cell r="C93">
            <v>55805083</v>
          </cell>
        </row>
        <row r="94">
          <cell r="B94">
            <v>66000000</v>
          </cell>
          <cell r="C94">
            <v>55805083</v>
          </cell>
        </row>
        <row r="95">
          <cell r="B95">
            <v>102920000</v>
          </cell>
          <cell r="C95">
            <v>86150961</v>
          </cell>
        </row>
        <row r="96">
          <cell r="B96">
            <v>23750000</v>
          </cell>
          <cell r="C96">
            <v>17521250</v>
          </cell>
        </row>
        <row r="97">
          <cell r="B97">
            <v>6750000</v>
          </cell>
          <cell r="C97">
            <v>2640000</v>
          </cell>
        </row>
        <row r="98">
          <cell r="B98">
            <v>3000000</v>
          </cell>
          <cell r="C98">
            <v>2999250</v>
          </cell>
        </row>
        <row r="99">
          <cell r="B99">
            <v>3000000</v>
          </cell>
          <cell r="C99">
            <v>3000000</v>
          </cell>
        </row>
        <row r="100">
          <cell r="B100">
            <v>2000000</v>
          </cell>
          <cell r="C100">
            <v>1997000</v>
          </cell>
        </row>
        <row r="101">
          <cell r="B101">
            <v>9000000</v>
          </cell>
          <cell r="C101">
            <v>6885000</v>
          </cell>
        </row>
        <row r="102">
          <cell r="B102">
            <v>10000000</v>
          </cell>
          <cell r="C102">
            <v>0</v>
          </cell>
        </row>
        <row r="103">
          <cell r="B103">
            <v>10000000</v>
          </cell>
          <cell r="C103">
            <v>0</v>
          </cell>
        </row>
        <row r="104">
          <cell r="B104">
            <v>69170000</v>
          </cell>
          <cell r="C104">
            <v>68629711</v>
          </cell>
        </row>
        <row r="105">
          <cell r="B105">
            <v>69170000</v>
          </cell>
          <cell r="C105">
            <v>68629711</v>
          </cell>
        </row>
        <row r="106">
          <cell r="B106">
            <v>22288180000</v>
          </cell>
          <cell r="C106">
            <v>9689869158</v>
          </cell>
        </row>
        <row r="107">
          <cell r="B107">
            <v>13788180000</v>
          </cell>
          <cell r="C107">
            <v>6116670624</v>
          </cell>
        </row>
        <row r="108">
          <cell r="B108">
            <v>260000000</v>
          </cell>
          <cell r="C108">
            <v>0</v>
          </cell>
        </row>
        <row r="109">
          <cell r="B109">
            <v>260000000</v>
          </cell>
          <cell r="C109">
            <v>0</v>
          </cell>
        </row>
        <row r="110">
          <cell r="B110">
            <v>260000000</v>
          </cell>
          <cell r="C110">
            <v>0</v>
          </cell>
        </row>
        <row r="111">
          <cell r="B111">
            <v>260000000</v>
          </cell>
          <cell r="C111">
            <v>0</v>
          </cell>
        </row>
        <row r="112">
          <cell r="B112">
            <v>260000000</v>
          </cell>
          <cell r="C112">
            <v>0</v>
          </cell>
        </row>
        <row r="113">
          <cell r="B113">
            <v>260000000</v>
          </cell>
          <cell r="C113">
            <v>0</v>
          </cell>
        </row>
        <row r="114">
          <cell r="B114">
            <v>10694573000</v>
          </cell>
          <cell r="C114">
            <v>5114115091</v>
          </cell>
        </row>
        <row r="115">
          <cell r="B115">
            <v>210809000</v>
          </cell>
          <cell r="C115">
            <v>22561142</v>
          </cell>
        </row>
        <row r="116">
          <cell r="B116">
            <v>210809000</v>
          </cell>
          <cell r="C116">
            <v>22561142</v>
          </cell>
        </row>
        <row r="117">
          <cell r="B117">
            <v>147749000</v>
          </cell>
          <cell r="C117">
            <v>22561142</v>
          </cell>
        </row>
        <row r="118">
          <cell r="B118">
            <v>19500000</v>
          </cell>
          <cell r="C118">
            <v>11625550</v>
          </cell>
        </row>
        <row r="119">
          <cell r="B119">
            <v>7500000</v>
          </cell>
          <cell r="C119">
            <v>3830600</v>
          </cell>
        </row>
        <row r="120">
          <cell r="B120">
            <v>4500000</v>
          </cell>
          <cell r="C120">
            <v>2956950</v>
          </cell>
        </row>
        <row r="121">
          <cell r="B121">
            <v>4500000</v>
          </cell>
          <cell r="C121">
            <v>2880000</v>
          </cell>
        </row>
        <row r="122">
          <cell r="B122">
            <v>3000000</v>
          </cell>
          <cell r="C122">
            <v>1958000</v>
          </cell>
        </row>
        <row r="123">
          <cell r="B123">
            <v>8500000</v>
          </cell>
          <cell r="C123">
            <v>183262</v>
          </cell>
        </row>
        <row r="124">
          <cell r="B124">
            <v>500000</v>
          </cell>
          <cell r="C124">
            <v>183262</v>
          </cell>
        </row>
        <row r="125">
          <cell r="B125">
            <v>8000000</v>
          </cell>
          <cell r="C125">
            <v>0</v>
          </cell>
        </row>
        <row r="126">
          <cell r="B126">
            <v>119749000</v>
          </cell>
          <cell r="C126">
            <v>10752330</v>
          </cell>
        </row>
        <row r="127">
          <cell r="B127">
            <v>119749000</v>
          </cell>
          <cell r="C127">
            <v>10752330</v>
          </cell>
        </row>
        <row r="128">
          <cell r="B128">
            <v>63060000</v>
          </cell>
          <cell r="C128">
            <v>0</v>
          </cell>
        </row>
        <row r="129">
          <cell r="B129">
            <v>14700000</v>
          </cell>
          <cell r="C129">
            <v>0</v>
          </cell>
        </row>
        <row r="130">
          <cell r="B130">
            <v>2700000</v>
          </cell>
          <cell r="C130">
            <v>0</v>
          </cell>
        </row>
        <row r="131">
          <cell r="B131">
            <v>3000000</v>
          </cell>
          <cell r="C131">
            <v>0</v>
          </cell>
        </row>
        <row r="132">
          <cell r="B132">
            <v>3000000</v>
          </cell>
          <cell r="C132">
            <v>0</v>
          </cell>
        </row>
        <row r="133">
          <cell r="B133">
            <v>2000000</v>
          </cell>
          <cell r="C133">
            <v>0</v>
          </cell>
        </row>
        <row r="134">
          <cell r="B134">
            <v>4000000</v>
          </cell>
          <cell r="C134">
            <v>0</v>
          </cell>
        </row>
        <row r="135">
          <cell r="B135">
            <v>48360000</v>
          </cell>
          <cell r="C135">
            <v>0</v>
          </cell>
        </row>
        <row r="136">
          <cell r="B136">
            <v>48360000</v>
          </cell>
          <cell r="C136">
            <v>0</v>
          </cell>
        </row>
        <row r="137">
          <cell r="B137">
            <v>1252086000</v>
          </cell>
          <cell r="C137">
            <v>456166288</v>
          </cell>
        </row>
        <row r="138">
          <cell r="B138">
            <v>1252086000</v>
          </cell>
          <cell r="C138">
            <v>456166288</v>
          </cell>
        </row>
        <row r="139">
          <cell r="B139">
            <v>61900000</v>
          </cell>
          <cell r="C139">
            <v>38122780</v>
          </cell>
        </row>
        <row r="140">
          <cell r="B140">
            <v>15000000</v>
          </cell>
          <cell r="C140">
            <v>4992850</v>
          </cell>
        </row>
        <row r="141">
          <cell r="B141">
            <v>4500000</v>
          </cell>
          <cell r="C141">
            <v>1495000</v>
          </cell>
        </row>
        <row r="142">
          <cell r="B142">
            <v>4500000</v>
          </cell>
          <cell r="C142">
            <v>1500000</v>
          </cell>
        </row>
        <row r="143">
          <cell r="B143">
            <v>3000000</v>
          </cell>
          <cell r="C143">
            <v>998000</v>
          </cell>
        </row>
        <row r="144">
          <cell r="B144">
            <v>3000000</v>
          </cell>
          <cell r="C144">
            <v>999850</v>
          </cell>
        </row>
        <row r="145">
          <cell r="B145">
            <v>44800000</v>
          </cell>
          <cell r="C145">
            <v>31929930</v>
          </cell>
        </row>
        <row r="146">
          <cell r="B146">
            <v>44800000</v>
          </cell>
          <cell r="C146">
            <v>31929930</v>
          </cell>
        </row>
        <row r="147">
          <cell r="B147">
            <v>2100000</v>
          </cell>
          <cell r="C147">
            <v>1200000</v>
          </cell>
        </row>
        <row r="148">
          <cell r="B148">
            <v>2100000</v>
          </cell>
          <cell r="C148">
            <v>1200000</v>
          </cell>
        </row>
        <row r="149">
          <cell r="B149">
            <v>498618000</v>
          </cell>
          <cell r="C149">
            <v>173240817</v>
          </cell>
        </row>
        <row r="150">
          <cell r="B150">
            <v>5000000</v>
          </cell>
          <cell r="C150">
            <v>4923000</v>
          </cell>
        </row>
        <row r="151">
          <cell r="B151">
            <v>3000000</v>
          </cell>
          <cell r="C151">
            <v>2930000</v>
          </cell>
        </row>
        <row r="152">
          <cell r="B152">
            <v>2000000</v>
          </cell>
          <cell r="C152">
            <v>1993000</v>
          </cell>
        </row>
        <row r="153">
          <cell r="B153">
            <v>7800000</v>
          </cell>
          <cell r="C153">
            <v>0</v>
          </cell>
        </row>
        <row r="154">
          <cell r="B154">
            <v>7800000</v>
          </cell>
          <cell r="C154">
            <v>0</v>
          </cell>
        </row>
        <row r="155">
          <cell r="B155">
            <v>485818000</v>
          </cell>
          <cell r="C155">
            <v>168317817</v>
          </cell>
        </row>
        <row r="156">
          <cell r="B156">
            <v>420992000</v>
          </cell>
          <cell r="C156">
            <v>103493742</v>
          </cell>
        </row>
        <row r="157">
          <cell r="B157">
            <v>64826000</v>
          </cell>
          <cell r="C157">
            <v>64824075</v>
          </cell>
        </row>
        <row r="158">
          <cell r="B158">
            <v>63200000</v>
          </cell>
          <cell r="C158">
            <v>26825599</v>
          </cell>
        </row>
        <row r="159">
          <cell r="B159">
            <v>18000000</v>
          </cell>
          <cell r="C159">
            <v>9983800</v>
          </cell>
        </row>
        <row r="160">
          <cell r="B160">
            <v>4000000</v>
          </cell>
          <cell r="C160">
            <v>2998000</v>
          </cell>
        </row>
        <row r="161">
          <cell r="B161">
            <v>6000000</v>
          </cell>
          <cell r="C161">
            <v>2990000</v>
          </cell>
        </row>
        <row r="162">
          <cell r="B162">
            <v>4000000</v>
          </cell>
          <cell r="C162">
            <v>1997500</v>
          </cell>
        </row>
        <row r="163">
          <cell r="B163">
            <v>4000000</v>
          </cell>
          <cell r="C163">
            <v>1998300</v>
          </cell>
        </row>
        <row r="164">
          <cell r="B164">
            <v>3000000</v>
          </cell>
          <cell r="C164">
            <v>222000</v>
          </cell>
        </row>
        <row r="165">
          <cell r="B165">
            <v>3000000</v>
          </cell>
          <cell r="C165">
            <v>222000</v>
          </cell>
        </row>
        <row r="166">
          <cell r="B166">
            <v>38000000</v>
          </cell>
          <cell r="C166">
            <v>15269799</v>
          </cell>
        </row>
        <row r="167">
          <cell r="B167">
            <v>38000000</v>
          </cell>
          <cell r="C167">
            <v>15269799</v>
          </cell>
        </row>
        <row r="168">
          <cell r="B168">
            <v>4200000</v>
          </cell>
          <cell r="C168">
            <v>1350000</v>
          </cell>
        </row>
        <row r="169">
          <cell r="B169">
            <v>4200000</v>
          </cell>
          <cell r="C169">
            <v>1350000</v>
          </cell>
        </row>
        <row r="170">
          <cell r="B170">
            <v>64800000</v>
          </cell>
          <cell r="C170">
            <v>27322798</v>
          </cell>
        </row>
        <row r="171">
          <cell r="B171">
            <v>23000000</v>
          </cell>
          <cell r="C171">
            <v>9914400</v>
          </cell>
        </row>
        <row r="172">
          <cell r="B172">
            <v>6000000</v>
          </cell>
          <cell r="C172">
            <v>2990000</v>
          </cell>
        </row>
        <row r="173">
          <cell r="B173">
            <v>6000000</v>
          </cell>
          <cell r="C173">
            <v>2980000</v>
          </cell>
        </row>
        <row r="174">
          <cell r="B174">
            <v>4000000</v>
          </cell>
          <cell r="C174">
            <v>2000000</v>
          </cell>
        </row>
        <row r="175">
          <cell r="B175">
            <v>4000000</v>
          </cell>
          <cell r="C175">
            <v>1944400</v>
          </cell>
        </row>
        <row r="176">
          <cell r="B176">
            <v>3000000</v>
          </cell>
          <cell r="C176">
            <v>0</v>
          </cell>
        </row>
        <row r="177">
          <cell r="B177">
            <v>40000000</v>
          </cell>
          <cell r="C177">
            <v>16658398</v>
          </cell>
        </row>
        <row r="178">
          <cell r="B178">
            <v>40000000</v>
          </cell>
          <cell r="C178">
            <v>16658398</v>
          </cell>
        </row>
        <row r="179">
          <cell r="B179">
            <v>1800000</v>
          </cell>
          <cell r="C179">
            <v>750000</v>
          </cell>
        </row>
        <row r="180">
          <cell r="B180">
            <v>1800000</v>
          </cell>
          <cell r="C180">
            <v>750000</v>
          </cell>
        </row>
        <row r="181">
          <cell r="B181">
            <v>151850000</v>
          </cell>
          <cell r="C181">
            <v>36236387</v>
          </cell>
        </row>
        <row r="182">
          <cell r="B182">
            <v>22000000</v>
          </cell>
          <cell r="C182">
            <v>9967700</v>
          </cell>
        </row>
        <row r="183">
          <cell r="B183">
            <v>6000000</v>
          </cell>
          <cell r="C183">
            <v>2998000</v>
          </cell>
        </row>
        <row r="184">
          <cell r="B184">
            <v>6000000</v>
          </cell>
          <cell r="C184">
            <v>2970000</v>
          </cell>
        </row>
        <row r="185">
          <cell r="B185">
            <v>4000000</v>
          </cell>
          <cell r="C185">
            <v>2000000</v>
          </cell>
        </row>
        <row r="186">
          <cell r="B186">
            <v>3000000</v>
          </cell>
          <cell r="C186">
            <v>1999700</v>
          </cell>
        </row>
        <row r="187">
          <cell r="B187">
            <v>3000000</v>
          </cell>
          <cell r="C187">
            <v>0</v>
          </cell>
        </row>
        <row r="188">
          <cell r="B188">
            <v>26250000</v>
          </cell>
          <cell r="C188">
            <v>0</v>
          </cell>
        </row>
        <row r="189">
          <cell r="B189">
            <v>26250000</v>
          </cell>
          <cell r="C189">
            <v>0</v>
          </cell>
        </row>
        <row r="190">
          <cell r="B190">
            <v>101500000</v>
          </cell>
          <cell r="C190">
            <v>24318687</v>
          </cell>
        </row>
        <row r="191">
          <cell r="B191">
            <v>34000000</v>
          </cell>
          <cell r="C191">
            <v>24318687</v>
          </cell>
        </row>
        <row r="192">
          <cell r="B192">
            <v>67500000</v>
          </cell>
          <cell r="C192">
            <v>0</v>
          </cell>
        </row>
        <row r="193">
          <cell r="B193">
            <v>2100000</v>
          </cell>
          <cell r="C193">
            <v>1950000</v>
          </cell>
        </row>
        <row r="194">
          <cell r="B194">
            <v>2100000</v>
          </cell>
          <cell r="C194">
            <v>1950000</v>
          </cell>
        </row>
        <row r="195">
          <cell r="B195">
            <v>50492000</v>
          </cell>
          <cell r="C195">
            <v>47005499</v>
          </cell>
        </row>
        <row r="196">
          <cell r="B196">
            <v>20000000</v>
          </cell>
          <cell r="C196">
            <v>19911700</v>
          </cell>
        </row>
        <row r="197">
          <cell r="B197">
            <v>12000000</v>
          </cell>
          <cell r="C197">
            <v>11984200</v>
          </cell>
        </row>
        <row r="198">
          <cell r="B198">
            <v>3000000</v>
          </cell>
          <cell r="C198">
            <v>2991500</v>
          </cell>
        </row>
        <row r="199">
          <cell r="B199">
            <v>3000000</v>
          </cell>
          <cell r="C199">
            <v>2943000</v>
          </cell>
        </row>
        <row r="200">
          <cell r="B200">
            <v>2000000</v>
          </cell>
          <cell r="C200">
            <v>1993000</v>
          </cell>
        </row>
        <row r="201">
          <cell r="B201">
            <v>3000000</v>
          </cell>
          <cell r="C201">
            <v>2313379</v>
          </cell>
        </row>
        <row r="202">
          <cell r="B202">
            <v>3000000</v>
          </cell>
          <cell r="C202">
            <v>2313379</v>
          </cell>
        </row>
        <row r="203">
          <cell r="B203">
            <v>9000000</v>
          </cell>
          <cell r="C203">
            <v>6300000</v>
          </cell>
        </row>
        <row r="204">
          <cell r="B204">
            <v>9000000</v>
          </cell>
          <cell r="C204">
            <v>6300000</v>
          </cell>
        </row>
        <row r="205">
          <cell r="B205">
            <v>18492000</v>
          </cell>
          <cell r="C205">
            <v>18480420</v>
          </cell>
        </row>
        <row r="206">
          <cell r="B206">
            <v>18492000</v>
          </cell>
          <cell r="C206">
            <v>18480420</v>
          </cell>
        </row>
        <row r="207">
          <cell r="B207">
            <v>99334000</v>
          </cell>
          <cell r="C207">
            <v>48104452</v>
          </cell>
        </row>
        <row r="208">
          <cell r="B208">
            <v>13250000</v>
          </cell>
          <cell r="C208">
            <v>3804000</v>
          </cell>
        </row>
        <row r="209">
          <cell r="B209">
            <v>7500000</v>
          </cell>
          <cell r="C209">
            <v>1320000</v>
          </cell>
        </row>
        <row r="210">
          <cell r="B210">
            <v>750000</v>
          </cell>
          <cell r="C210">
            <v>0</v>
          </cell>
        </row>
        <row r="211">
          <cell r="B211">
            <v>3000000</v>
          </cell>
          <cell r="C211">
            <v>1489000</v>
          </cell>
        </row>
        <row r="212">
          <cell r="B212">
            <v>2000000</v>
          </cell>
          <cell r="C212">
            <v>995000</v>
          </cell>
        </row>
        <row r="213">
          <cell r="B213">
            <v>14550000</v>
          </cell>
          <cell r="C213">
            <v>1233542</v>
          </cell>
        </row>
        <row r="214">
          <cell r="B214">
            <v>3000000</v>
          </cell>
          <cell r="C214">
            <v>1071995</v>
          </cell>
        </row>
        <row r="215">
          <cell r="B215">
            <v>11550000</v>
          </cell>
          <cell r="C215">
            <v>161547</v>
          </cell>
        </row>
        <row r="216">
          <cell r="B216">
            <v>71534000</v>
          </cell>
          <cell r="C216">
            <v>43066910</v>
          </cell>
        </row>
        <row r="217">
          <cell r="B217">
            <v>71534000</v>
          </cell>
          <cell r="C217">
            <v>43066910</v>
          </cell>
        </row>
        <row r="218">
          <cell r="B218">
            <v>139554000</v>
          </cell>
          <cell r="C218">
            <v>59307956</v>
          </cell>
        </row>
        <row r="219">
          <cell r="B219">
            <v>23500000</v>
          </cell>
          <cell r="C219">
            <v>4270000</v>
          </cell>
        </row>
        <row r="220">
          <cell r="B220">
            <v>7500000</v>
          </cell>
          <cell r="C220">
            <v>1800000</v>
          </cell>
        </row>
        <row r="221">
          <cell r="B221">
            <v>6000000</v>
          </cell>
          <cell r="C221">
            <v>0</v>
          </cell>
        </row>
        <row r="222">
          <cell r="B222">
            <v>6000000</v>
          </cell>
          <cell r="C222">
            <v>1475000</v>
          </cell>
        </row>
        <row r="223">
          <cell r="B223">
            <v>4000000</v>
          </cell>
          <cell r="C223">
            <v>995000</v>
          </cell>
        </row>
        <row r="224">
          <cell r="B224">
            <v>116054000</v>
          </cell>
          <cell r="C224">
            <v>55037956</v>
          </cell>
        </row>
        <row r="225">
          <cell r="B225">
            <v>116054000</v>
          </cell>
          <cell r="C225">
            <v>55037956</v>
          </cell>
        </row>
        <row r="226">
          <cell r="B226">
            <v>50000000</v>
          </cell>
          <cell r="C226">
            <v>0</v>
          </cell>
        </row>
        <row r="227">
          <cell r="B227">
            <v>15500000</v>
          </cell>
          <cell r="C227">
            <v>0</v>
          </cell>
        </row>
        <row r="228">
          <cell r="B228">
            <v>7500000</v>
          </cell>
          <cell r="C228">
            <v>0</v>
          </cell>
        </row>
        <row r="229">
          <cell r="B229">
            <v>3000000</v>
          </cell>
          <cell r="C229">
            <v>0</v>
          </cell>
        </row>
        <row r="230">
          <cell r="B230">
            <v>3000000</v>
          </cell>
          <cell r="C230">
            <v>0</v>
          </cell>
        </row>
        <row r="231">
          <cell r="B231">
            <v>2000000</v>
          </cell>
          <cell r="C231">
            <v>0</v>
          </cell>
        </row>
        <row r="232">
          <cell r="B232">
            <v>34500000</v>
          </cell>
          <cell r="C232">
            <v>0</v>
          </cell>
        </row>
        <row r="233">
          <cell r="B233">
            <v>34500000</v>
          </cell>
          <cell r="C233">
            <v>0</v>
          </cell>
        </row>
        <row r="234">
          <cell r="B234">
            <v>72338000</v>
          </cell>
          <cell r="C234">
            <v>0</v>
          </cell>
        </row>
        <row r="235">
          <cell r="B235">
            <v>7750000</v>
          </cell>
          <cell r="C235">
            <v>0</v>
          </cell>
        </row>
        <row r="236">
          <cell r="B236">
            <v>3750000</v>
          </cell>
          <cell r="C236">
            <v>0</v>
          </cell>
        </row>
        <row r="237">
          <cell r="B237">
            <v>1500000</v>
          </cell>
          <cell r="C237">
            <v>0</v>
          </cell>
        </row>
        <row r="238">
          <cell r="B238">
            <v>1500000</v>
          </cell>
          <cell r="C238">
            <v>0</v>
          </cell>
        </row>
        <row r="239">
          <cell r="B239">
            <v>1000000</v>
          </cell>
          <cell r="C239">
            <v>0</v>
          </cell>
        </row>
        <row r="240">
          <cell r="B240">
            <v>4550000</v>
          </cell>
          <cell r="C240">
            <v>0</v>
          </cell>
        </row>
        <row r="241">
          <cell r="B241">
            <v>4550000</v>
          </cell>
          <cell r="C241">
            <v>0</v>
          </cell>
        </row>
        <row r="242">
          <cell r="B242">
            <v>60038000</v>
          </cell>
          <cell r="C242">
            <v>0</v>
          </cell>
        </row>
        <row r="243">
          <cell r="B243">
            <v>44388000</v>
          </cell>
          <cell r="C243">
            <v>0</v>
          </cell>
        </row>
        <row r="244">
          <cell r="B244">
            <v>12150000</v>
          </cell>
          <cell r="C244">
            <v>0</v>
          </cell>
        </row>
        <row r="245">
          <cell r="B245">
            <v>3500000</v>
          </cell>
          <cell r="C245">
            <v>0</v>
          </cell>
        </row>
        <row r="246">
          <cell r="B246">
            <v>9231678000</v>
          </cell>
          <cell r="C246">
            <v>4635387661</v>
          </cell>
        </row>
        <row r="247">
          <cell r="B247">
            <v>7036020000</v>
          </cell>
          <cell r="C247">
            <v>3672413226</v>
          </cell>
        </row>
        <row r="248">
          <cell r="B248">
            <v>7036020000</v>
          </cell>
          <cell r="C248">
            <v>3672413226</v>
          </cell>
        </row>
        <row r="249">
          <cell r="B249">
            <v>2390272000</v>
          </cell>
          <cell r="C249">
            <v>1474194400</v>
          </cell>
        </row>
        <row r="250">
          <cell r="B250">
            <v>2390272000</v>
          </cell>
          <cell r="C250">
            <v>1474194400</v>
          </cell>
        </row>
        <row r="251">
          <cell r="B251">
            <v>109000</v>
          </cell>
          <cell r="C251">
            <v>23296</v>
          </cell>
        </row>
        <row r="252">
          <cell r="B252">
            <v>109000</v>
          </cell>
          <cell r="C252">
            <v>23296</v>
          </cell>
        </row>
        <row r="253">
          <cell r="B253">
            <v>163168000</v>
          </cell>
          <cell r="C253">
            <v>96507850</v>
          </cell>
        </row>
        <row r="254">
          <cell r="B254">
            <v>163168000</v>
          </cell>
          <cell r="C254">
            <v>96507850</v>
          </cell>
        </row>
        <row r="255">
          <cell r="B255">
            <v>57444000</v>
          </cell>
          <cell r="C255">
            <v>29771392</v>
          </cell>
        </row>
        <row r="256">
          <cell r="B256">
            <v>57444000</v>
          </cell>
          <cell r="C256">
            <v>29771392</v>
          </cell>
        </row>
        <row r="257">
          <cell r="B257">
            <v>136220000</v>
          </cell>
          <cell r="C257">
            <v>48680000</v>
          </cell>
        </row>
        <row r="258">
          <cell r="B258">
            <v>136220000</v>
          </cell>
          <cell r="C258">
            <v>48680000</v>
          </cell>
        </row>
        <row r="259">
          <cell r="B259">
            <v>198366000</v>
          </cell>
          <cell r="C259">
            <v>176210000</v>
          </cell>
        </row>
        <row r="260">
          <cell r="B260">
            <v>198366000</v>
          </cell>
          <cell r="C260">
            <v>176210000</v>
          </cell>
        </row>
        <row r="261">
          <cell r="B261">
            <v>13346000</v>
          </cell>
          <cell r="C261">
            <v>7993313</v>
          </cell>
        </row>
        <row r="262">
          <cell r="B262">
            <v>13346000</v>
          </cell>
          <cell r="C262">
            <v>7993313</v>
          </cell>
        </row>
        <row r="263">
          <cell r="B263">
            <v>113636000</v>
          </cell>
          <cell r="C263">
            <v>78068760</v>
          </cell>
        </row>
        <row r="264">
          <cell r="B264">
            <v>113636000</v>
          </cell>
          <cell r="C264">
            <v>78068760</v>
          </cell>
        </row>
        <row r="265">
          <cell r="B265">
            <v>451220000</v>
          </cell>
          <cell r="C265">
            <v>125497000</v>
          </cell>
        </row>
        <row r="266">
          <cell r="B266">
            <v>451220000</v>
          </cell>
          <cell r="C266">
            <v>125497000</v>
          </cell>
        </row>
        <row r="267">
          <cell r="B267">
            <v>81480000</v>
          </cell>
          <cell r="C267">
            <v>44880000</v>
          </cell>
        </row>
        <row r="268">
          <cell r="B268">
            <v>81480000</v>
          </cell>
          <cell r="C268">
            <v>44880000</v>
          </cell>
        </row>
        <row r="269">
          <cell r="B269">
            <v>173032000</v>
          </cell>
          <cell r="C269">
            <v>4415000</v>
          </cell>
        </row>
        <row r="270">
          <cell r="B270">
            <v>173032000</v>
          </cell>
          <cell r="C270">
            <v>4415000</v>
          </cell>
        </row>
        <row r="271">
          <cell r="B271">
            <v>3257727000</v>
          </cell>
          <cell r="C271">
            <v>1586172215</v>
          </cell>
        </row>
        <row r="272">
          <cell r="B272">
            <v>3257727000</v>
          </cell>
          <cell r="C272">
            <v>1586172215</v>
          </cell>
        </row>
        <row r="273">
          <cell r="B273">
            <v>2195658000</v>
          </cell>
          <cell r="C273">
            <v>962974435</v>
          </cell>
        </row>
        <row r="274">
          <cell r="B274">
            <v>1528900000</v>
          </cell>
          <cell r="C274">
            <v>660515512</v>
          </cell>
        </row>
        <row r="275">
          <cell r="B275">
            <v>1252040000</v>
          </cell>
          <cell r="C275">
            <v>563967462</v>
          </cell>
        </row>
        <row r="276">
          <cell r="B276">
            <v>89250000</v>
          </cell>
          <cell r="C276">
            <v>34848700</v>
          </cell>
        </row>
        <row r="277">
          <cell r="B277">
            <v>63386000</v>
          </cell>
          <cell r="C277">
            <v>18484100</v>
          </cell>
        </row>
        <row r="278">
          <cell r="B278">
            <v>795600000</v>
          </cell>
          <cell r="C278">
            <v>433504000</v>
          </cell>
        </row>
        <row r="279">
          <cell r="B279">
            <v>72800000</v>
          </cell>
          <cell r="C279">
            <v>39200000</v>
          </cell>
        </row>
        <row r="280">
          <cell r="B280">
            <v>4800000</v>
          </cell>
          <cell r="C280">
            <v>2164320</v>
          </cell>
        </row>
        <row r="281">
          <cell r="B281">
            <v>130000000</v>
          </cell>
          <cell r="C281">
            <v>17850000</v>
          </cell>
        </row>
        <row r="282">
          <cell r="B282">
            <v>15900000</v>
          </cell>
          <cell r="C282">
            <v>6722342</v>
          </cell>
        </row>
        <row r="283">
          <cell r="B283">
            <v>36000000</v>
          </cell>
          <cell r="C283">
            <v>10500000</v>
          </cell>
        </row>
        <row r="284">
          <cell r="B284">
            <v>44304000</v>
          </cell>
          <cell r="C284">
            <v>694000</v>
          </cell>
        </row>
        <row r="285">
          <cell r="B285">
            <v>69600000</v>
          </cell>
          <cell r="C285">
            <v>9861550</v>
          </cell>
        </row>
        <row r="286">
          <cell r="B286">
            <v>69600000</v>
          </cell>
          <cell r="C286">
            <v>9861550</v>
          </cell>
        </row>
        <row r="287">
          <cell r="B287">
            <v>207260000</v>
          </cell>
          <cell r="C287">
            <v>86686500</v>
          </cell>
        </row>
        <row r="288">
          <cell r="B288">
            <v>48000000</v>
          </cell>
          <cell r="C288">
            <v>23929000</v>
          </cell>
        </row>
        <row r="289">
          <cell r="B289">
            <v>72000000</v>
          </cell>
          <cell r="C289">
            <v>35777500</v>
          </cell>
        </row>
        <row r="290">
          <cell r="B290">
            <v>9600000</v>
          </cell>
          <cell r="C290">
            <v>3200000</v>
          </cell>
        </row>
        <row r="291">
          <cell r="B291">
            <v>10560000</v>
          </cell>
          <cell r="C291">
            <v>3520000</v>
          </cell>
        </row>
        <row r="292">
          <cell r="B292">
            <v>13200000</v>
          </cell>
          <cell r="C292">
            <v>7050000</v>
          </cell>
        </row>
        <row r="293">
          <cell r="B293">
            <v>14400000</v>
          </cell>
          <cell r="C293">
            <v>7760000</v>
          </cell>
        </row>
        <row r="294">
          <cell r="B294">
            <v>4750000</v>
          </cell>
          <cell r="C294">
            <v>0</v>
          </cell>
        </row>
        <row r="295">
          <cell r="B295">
            <v>11000000</v>
          </cell>
          <cell r="C295">
            <v>5450000</v>
          </cell>
        </row>
        <row r="296">
          <cell r="B296">
            <v>23750000</v>
          </cell>
          <cell r="C296">
            <v>0</v>
          </cell>
        </row>
        <row r="297">
          <cell r="B297">
            <v>119000000</v>
          </cell>
          <cell r="C297">
            <v>79123900</v>
          </cell>
        </row>
        <row r="298">
          <cell r="B298">
            <v>9000000</v>
          </cell>
          <cell r="C298">
            <v>4373900</v>
          </cell>
        </row>
        <row r="299">
          <cell r="B299">
            <v>9000000</v>
          </cell>
          <cell r="C299">
            <v>4373900</v>
          </cell>
        </row>
        <row r="300">
          <cell r="B300">
            <v>110000000</v>
          </cell>
          <cell r="C300">
            <v>74750000</v>
          </cell>
        </row>
        <row r="301">
          <cell r="B301">
            <v>60000000</v>
          </cell>
          <cell r="C301">
            <v>24750000</v>
          </cell>
        </row>
        <row r="302">
          <cell r="B302">
            <v>50000000</v>
          </cell>
          <cell r="C302">
            <v>50000000</v>
          </cell>
        </row>
        <row r="303">
          <cell r="B303">
            <v>410362000</v>
          </cell>
          <cell r="C303">
            <v>121679023</v>
          </cell>
        </row>
        <row r="304">
          <cell r="B304">
            <v>374362000</v>
          </cell>
          <cell r="C304">
            <v>104000023</v>
          </cell>
        </row>
        <row r="305">
          <cell r="B305">
            <v>38730000</v>
          </cell>
          <cell r="C305">
            <v>15270590</v>
          </cell>
        </row>
        <row r="306">
          <cell r="B306">
            <v>175000000</v>
          </cell>
          <cell r="C306">
            <v>54243634</v>
          </cell>
        </row>
        <row r="307">
          <cell r="B307">
            <v>18200000</v>
          </cell>
          <cell r="C307">
            <v>8100799</v>
          </cell>
        </row>
        <row r="308">
          <cell r="B308">
            <v>21900000</v>
          </cell>
          <cell r="C308">
            <v>10240000</v>
          </cell>
        </row>
        <row r="309">
          <cell r="B309">
            <v>25550000</v>
          </cell>
          <cell r="C309">
            <v>4125000</v>
          </cell>
        </row>
        <row r="310">
          <cell r="B310">
            <v>27600000</v>
          </cell>
          <cell r="C310">
            <v>5120000</v>
          </cell>
        </row>
        <row r="311">
          <cell r="B311">
            <v>10500000</v>
          </cell>
          <cell r="C311">
            <v>6900000</v>
          </cell>
        </row>
        <row r="312">
          <cell r="B312">
            <v>2820000</v>
          </cell>
          <cell r="C312">
            <v>0</v>
          </cell>
        </row>
        <row r="313">
          <cell r="B313">
            <v>54062000</v>
          </cell>
          <cell r="C313">
            <v>0</v>
          </cell>
        </row>
        <row r="314">
          <cell r="B314">
            <v>36000000</v>
          </cell>
          <cell r="C314">
            <v>17679000</v>
          </cell>
        </row>
        <row r="315">
          <cell r="B315">
            <v>36000000</v>
          </cell>
          <cell r="C315">
            <v>17679000</v>
          </cell>
        </row>
        <row r="316">
          <cell r="B316">
            <v>137396000</v>
          </cell>
          <cell r="C316">
            <v>101656000</v>
          </cell>
        </row>
        <row r="317">
          <cell r="B317">
            <v>79060000</v>
          </cell>
          <cell r="C317">
            <v>75040000</v>
          </cell>
        </row>
        <row r="318">
          <cell r="B318">
            <v>79060000</v>
          </cell>
          <cell r="C318">
            <v>75040000</v>
          </cell>
        </row>
        <row r="319">
          <cell r="B319">
            <v>58336000</v>
          </cell>
          <cell r="C319">
            <v>26616000</v>
          </cell>
        </row>
        <row r="320">
          <cell r="B320">
            <v>35040000</v>
          </cell>
          <cell r="C320">
            <v>15768000</v>
          </cell>
        </row>
        <row r="321">
          <cell r="B321">
            <v>3888000</v>
          </cell>
          <cell r="C321">
            <v>1944000</v>
          </cell>
        </row>
        <row r="322">
          <cell r="B322">
            <v>3888000</v>
          </cell>
          <cell r="C322">
            <v>1944000</v>
          </cell>
        </row>
        <row r="323">
          <cell r="B323">
            <v>8160000</v>
          </cell>
          <cell r="C323">
            <v>4080000</v>
          </cell>
        </row>
        <row r="324">
          <cell r="B324">
            <v>2400000</v>
          </cell>
          <cell r="C324">
            <v>1200000</v>
          </cell>
        </row>
        <row r="325">
          <cell r="B325">
            <v>960000</v>
          </cell>
          <cell r="C325">
            <v>480000</v>
          </cell>
        </row>
        <row r="326">
          <cell r="B326">
            <v>2400000</v>
          </cell>
          <cell r="C326">
            <v>1200000</v>
          </cell>
        </row>
        <row r="327">
          <cell r="B327">
            <v>400000</v>
          </cell>
          <cell r="C327">
            <v>0</v>
          </cell>
        </row>
        <row r="328">
          <cell r="B328">
            <v>300000</v>
          </cell>
          <cell r="C328">
            <v>0</v>
          </cell>
        </row>
        <row r="329">
          <cell r="B329">
            <v>900000</v>
          </cell>
          <cell r="C329">
            <v>0</v>
          </cell>
        </row>
        <row r="330">
          <cell r="B330">
            <v>200000000</v>
          </cell>
          <cell r="C330">
            <v>186990000</v>
          </cell>
        </row>
        <row r="331">
          <cell r="B331">
            <v>200000000</v>
          </cell>
          <cell r="C331">
            <v>186990000</v>
          </cell>
        </row>
        <row r="332">
          <cell r="B332">
            <v>200000000</v>
          </cell>
          <cell r="C332">
            <v>186990000</v>
          </cell>
        </row>
        <row r="333">
          <cell r="B333">
            <v>200000000</v>
          </cell>
          <cell r="C333">
            <v>186990000</v>
          </cell>
        </row>
        <row r="334">
          <cell r="B334">
            <v>200000000</v>
          </cell>
          <cell r="C334">
            <v>186990000</v>
          </cell>
        </row>
        <row r="335">
          <cell r="B335">
            <v>200000000</v>
          </cell>
          <cell r="C335">
            <v>186990000</v>
          </cell>
        </row>
        <row r="336">
          <cell r="B336">
            <v>2633607000</v>
          </cell>
          <cell r="C336">
            <v>815565533</v>
          </cell>
        </row>
        <row r="337">
          <cell r="B337">
            <v>1314322000</v>
          </cell>
          <cell r="C337">
            <v>484319936</v>
          </cell>
        </row>
        <row r="338">
          <cell r="B338">
            <v>1314322000</v>
          </cell>
          <cell r="C338">
            <v>484319936</v>
          </cell>
        </row>
        <row r="339">
          <cell r="B339">
            <v>116572000</v>
          </cell>
          <cell r="C339">
            <v>20536566</v>
          </cell>
        </row>
        <row r="340">
          <cell r="B340">
            <v>58750000</v>
          </cell>
          <cell r="C340">
            <v>13050900</v>
          </cell>
        </row>
        <row r="341">
          <cell r="B341">
            <v>17250000</v>
          </cell>
          <cell r="C341">
            <v>506000</v>
          </cell>
        </row>
        <row r="342">
          <cell r="B342">
            <v>12000000</v>
          </cell>
          <cell r="C342">
            <v>2925900</v>
          </cell>
        </row>
        <row r="343">
          <cell r="B343">
            <v>12000000</v>
          </cell>
          <cell r="C343">
            <v>5780000</v>
          </cell>
        </row>
        <row r="344">
          <cell r="B344">
            <v>8000000</v>
          </cell>
          <cell r="C344">
            <v>3839000</v>
          </cell>
        </row>
        <row r="345">
          <cell r="B345">
            <v>9500000</v>
          </cell>
          <cell r="C345">
            <v>0</v>
          </cell>
        </row>
        <row r="346">
          <cell r="B346">
            <v>1000000</v>
          </cell>
          <cell r="C346">
            <v>575764</v>
          </cell>
        </row>
        <row r="347">
          <cell r="B347">
            <v>1000000</v>
          </cell>
          <cell r="C347">
            <v>575764</v>
          </cell>
        </row>
        <row r="348">
          <cell r="B348">
            <v>56822000</v>
          </cell>
          <cell r="C348">
            <v>6909902</v>
          </cell>
        </row>
        <row r="349">
          <cell r="B349">
            <v>56822000</v>
          </cell>
          <cell r="C349">
            <v>6909902</v>
          </cell>
        </row>
        <row r="350">
          <cell r="B350">
            <v>151250000</v>
          </cell>
          <cell r="C350">
            <v>48775640</v>
          </cell>
        </row>
        <row r="351">
          <cell r="B351">
            <v>68250000</v>
          </cell>
          <cell r="C351">
            <v>10982200</v>
          </cell>
        </row>
        <row r="352">
          <cell r="B352">
            <v>26250000</v>
          </cell>
          <cell r="C352">
            <v>706000</v>
          </cell>
        </row>
        <row r="353">
          <cell r="B353">
            <v>12000000</v>
          </cell>
          <cell r="C353">
            <v>2923200</v>
          </cell>
        </row>
        <row r="354">
          <cell r="B354">
            <v>12000000</v>
          </cell>
          <cell r="C354">
            <v>4390000</v>
          </cell>
        </row>
        <row r="355">
          <cell r="B355">
            <v>8000000</v>
          </cell>
          <cell r="C355">
            <v>2963000</v>
          </cell>
        </row>
        <row r="356">
          <cell r="B356">
            <v>10000000</v>
          </cell>
          <cell r="C356">
            <v>0</v>
          </cell>
        </row>
        <row r="357">
          <cell r="B357">
            <v>1000000</v>
          </cell>
          <cell r="C357">
            <v>0</v>
          </cell>
        </row>
        <row r="358">
          <cell r="B358">
            <v>1000000</v>
          </cell>
          <cell r="C358">
            <v>0</v>
          </cell>
        </row>
        <row r="359">
          <cell r="B359">
            <v>4000000</v>
          </cell>
          <cell r="C359">
            <v>0</v>
          </cell>
        </row>
        <row r="360">
          <cell r="B360">
            <v>4000000</v>
          </cell>
          <cell r="C360">
            <v>0</v>
          </cell>
        </row>
        <row r="361">
          <cell r="B361">
            <v>78000000</v>
          </cell>
          <cell r="C361">
            <v>37793440</v>
          </cell>
        </row>
        <row r="362">
          <cell r="B362">
            <v>78000000</v>
          </cell>
          <cell r="C362">
            <v>37793440</v>
          </cell>
        </row>
        <row r="363">
          <cell r="B363">
            <v>131699000</v>
          </cell>
          <cell r="C363">
            <v>11831284</v>
          </cell>
        </row>
        <row r="364">
          <cell r="B364">
            <v>52000000</v>
          </cell>
          <cell r="C364">
            <v>10610200</v>
          </cell>
        </row>
        <row r="365">
          <cell r="B365">
            <v>15000000</v>
          </cell>
          <cell r="C365">
            <v>0</v>
          </cell>
        </row>
        <row r="366">
          <cell r="B366">
            <v>12000000</v>
          </cell>
          <cell r="C366">
            <v>4447200</v>
          </cell>
        </row>
        <row r="367">
          <cell r="B367">
            <v>12000000</v>
          </cell>
          <cell r="C367">
            <v>4245000</v>
          </cell>
        </row>
        <row r="368">
          <cell r="B368">
            <v>8000000</v>
          </cell>
          <cell r="C368">
            <v>1918000</v>
          </cell>
        </row>
        <row r="369">
          <cell r="B369">
            <v>5000000</v>
          </cell>
          <cell r="C369">
            <v>0</v>
          </cell>
        </row>
        <row r="370">
          <cell r="B370">
            <v>1000000</v>
          </cell>
          <cell r="C370">
            <v>181084</v>
          </cell>
        </row>
        <row r="371">
          <cell r="B371">
            <v>1000000</v>
          </cell>
          <cell r="C371">
            <v>181084</v>
          </cell>
        </row>
        <row r="372">
          <cell r="B372">
            <v>8000000</v>
          </cell>
          <cell r="C372">
            <v>0</v>
          </cell>
        </row>
        <row r="373">
          <cell r="B373">
            <v>8000000</v>
          </cell>
          <cell r="C373">
            <v>0</v>
          </cell>
        </row>
        <row r="374">
          <cell r="B374">
            <v>70699000</v>
          </cell>
          <cell r="C374">
            <v>1040000</v>
          </cell>
        </row>
        <row r="375">
          <cell r="B375">
            <v>70699000</v>
          </cell>
          <cell r="C375">
            <v>1040000</v>
          </cell>
        </row>
        <row r="376">
          <cell r="B376">
            <v>126000000</v>
          </cell>
          <cell r="C376">
            <v>10046550</v>
          </cell>
        </row>
        <row r="377">
          <cell r="B377">
            <v>49250000</v>
          </cell>
          <cell r="C377">
            <v>10046550</v>
          </cell>
        </row>
        <row r="378">
          <cell r="B378">
            <v>17250000</v>
          </cell>
          <cell r="C378">
            <v>0</v>
          </cell>
        </row>
        <row r="379">
          <cell r="B379">
            <v>12000000</v>
          </cell>
          <cell r="C379">
            <v>2988550</v>
          </cell>
        </row>
        <row r="380">
          <cell r="B380">
            <v>12000000</v>
          </cell>
          <cell r="C380">
            <v>4165000</v>
          </cell>
        </row>
        <row r="381">
          <cell r="B381">
            <v>8000000</v>
          </cell>
          <cell r="C381">
            <v>2893000</v>
          </cell>
        </row>
        <row r="382">
          <cell r="B382">
            <v>76750000</v>
          </cell>
          <cell r="C382">
            <v>0</v>
          </cell>
        </row>
        <row r="383">
          <cell r="B383">
            <v>76750000</v>
          </cell>
          <cell r="C383">
            <v>0</v>
          </cell>
        </row>
        <row r="384">
          <cell r="B384">
            <v>165187000</v>
          </cell>
          <cell r="C384">
            <v>14346950</v>
          </cell>
        </row>
        <row r="385">
          <cell r="B385">
            <v>29250000</v>
          </cell>
          <cell r="C385">
            <v>9973950</v>
          </cell>
        </row>
        <row r="386">
          <cell r="B386">
            <v>5250000</v>
          </cell>
          <cell r="C386">
            <v>0</v>
          </cell>
        </row>
        <row r="387">
          <cell r="B387">
            <v>9000000</v>
          </cell>
          <cell r="C387">
            <v>2968950</v>
          </cell>
        </row>
        <row r="388">
          <cell r="B388">
            <v>9000000</v>
          </cell>
          <cell r="C388">
            <v>4110000</v>
          </cell>
        </row>
        <row r="389">
          <cell r="B389">
            <v>6000000</v>
          </cell>
          <cell r="C389">
            <v>2895000</v>
          </cell>
        </row>
        <row r="390">
          <cell r="B390">
            <v>135937000</v>
          </cell>
          <cell r="C390">
            <v>4373000</v>
          </cell>
        </row>
        <row r="391">
          <cell r="B391">
            <v>135937000</v>
          </cell>
          <cell r="C391">
            <v>4373000</v>
          </cell>
        </row>
        <row r="392">
          <cell r="B392">
            <v>623614000</v>
          </cell>
          <cell r="C392">
            <v>378782946</v>
          </cell>
        </row>
        <row r="393">
          <cell r="B393">
            <v>72950000</v>
          </cell>
          <cell r="C393">
            <v>59954200</v>
          </cell>
        </row>
        <row r="394">
          <cell r="B394">
            <v>22500000</v>
          </cell>
          <cell r="C394">
            <v>18540000</v>
          </cell>
        </row>
        <row r="395">
          <cell r="B395">
            <v>3000000</v>
          </cell>
          <cell r="C395">
            <v>2899200</v>
          </cell>
        </row>
        <row r="396">
          <cell r="B396">
            <v>3000000</v>
          </cell>
          <cell r="C396">
            <v>2965000</v>
          </cell>
        </row>
        <row r="397">
          <cell r="B397">
            <v>2000000</v>
          </cell>
          <cell r="C397">
            <v>1950000</v>
          </cell>
        </row>
        <row r="398">
          <cell r="B398">
            <v>5100000</v>
          </cell>
          <cell r="C398">
            <v>0</v>
          </cell>
        </row>
        <row r="399">
          <cell r="B399">
            <v>37350000</v>
          </cell>
          <cell r="C399">
            <v>33600000</v>
          </cell>
        </row>
        <row r="400">
          <cell r="B400">
            <v>16000000</v>
          </cell>
          <cell r="C400">
            <v>6000000</v>
          </cell>
        </row>
        <row r="401">
          <cell r="B401">
            <v>16000000</v>
          </cell>
          <cell r="C401">
            <v>6000000</v>
          </cell>
        </row>
        <row r="402">
          <cell r="B402">
            <v>90000000</v>
          </cell>
          <cell r="C402">
            <v>65977746</v>
          </cell>
        </row>
        <row r="403">
          <cell r="B403">
            <v>90000000</v>
          </cell>
          <cell r="C403">
            <v>65977746</v>
          </cell>
        </row>
        <row r="404">
          <cell r="B404">
            <v>444664000</v>
          </cell>
          <cell r="C404">
            <v>246851000</v>
          </cell>
        </row>
        <row r="405">
          <cell r="B405">
            <v>223920000</v>
          </cell>
          <cell r="C405">
            <v>148140000</v>
          </cell>
        </row>
        <row r="406">
          <cell r="B406">
            <v>220744000</v>
          </cell>
          <cell r="C406">
            <v>98711000</v>
          </cell>
        </row>
        <row r="407">
          <cell r="B407">
            <v>751164000</v>
          </cell>
          <cell r="C407">
            <v>166408485</v>
          </cell>
        </row>
        <row r="408">
          <cell r="B408">
            <v>646853000</v>
          </cell>
          <cell r="C408">
            <v>130442785</v>
          </cell>
        </row>
        <row r="409">
          <cell r="B409">
            <v>150075000</v>
          </cell>
          <cell r="C409">
            <v>70131825</v>
          </cell>
        </row>
        <row r="410">
          <cell r="B410">
            <v>40000000</v>
          </cell>
          <cell r="C410">
            <v>3967100</v>
          </cell>
        </row>
        <row r="411">
          <cell r="B411">
            <v>21000000</v>
          </cell>
          <cell r="C411">
            <v>0</v>
          </cell>
        </row>
        <row r="412">
          <cell r="B412">
            <v>6000000</v>
          </cell>
          <cell r="C412">
            <v>1487100</v>
          </cell>
        </row>
        <row r="413">
          <cell r="B413">
            <v>6000000</v>
          </cell>
          <cell r="C413">
            <v>1500000</v>
          </cell>
        </row>
        <row r="414">
          <cell r="B414">
            <v>4000000</v>
          </cell>
          <cell r="C414">
            <v>980000</v>
          </cell>
        </row>
        <row r="415">
          <cell r="B415">
            <v>3000000</v>
          </cell>
          <cell r="C415">
            <v>0</v>
          </cell>
        </row>
        <row r="416">
          <cell r="B416">
            <v>1000000</v>
          </cell>
          <cell r="C416">
            <v>831320</v>
          </cell>
        </row>
        <row r="417">
          <cell r="B417">
            <v>1000000</v>
          </cell>
          <cell r="C417">
            <v>831320</v>
          </cell>
        </row>
        <row r="418">
          <cell r="B418">
            <v>109075000</v>
          </cell>
          <cell r="C418">
            <v>65333405</v>
          </cell>
        </row>
        <row r="419">
          <cell r="B419">
            <v>109075000</v>
          </cell>
          <cell r="C419">
            <v>65333405</v>
          </cell>
        </row>
        <row r="420">
          <cell r="B420">
            <v>166238000</v>
          </cell>
          <cell r="C420">
            <v>59996432</v>
          </cell>
        </row>
        <row r="421">
          <cell r="B421">
            <v>33500000</v>
          </cell>
          <cell r="C421">
            <v>11125300</v>
          </cell>
        </row>
        <row r="422">
          <cell r="B422">
            <v>13500000</v>
          </cell>
          <cell r="C422">
            <v>3228000</v>
          </cell>
        </row>
        <row r="423">
          <cell r="B423">
            <v>6000000</v>
          </cell>
          <cell r="C423">
            <v>2981300</v>
          </cell>
        </row>
        <row r="424">
          <cell r="B424">
            <v>6000000</v>
          </cell>
          <cell r="C424">
            <v>3000000</v>
          </cell>
        </row>
        <row r="425">
          <cell r="B425">
            <v>4000000</v>
          </cell>
          <cell r="C425">
            <v>1916000</v>
          </cell>
        </row>
        <row r="426">
          <cell r="B426">
            <v>4000000</v>
          </cell>
          <cell r="C426">
            <v>0</v>
          </cell>
        </row>
        <row r="427">
          <cell r="B427">
            <v>31000000</v>
          </cell>
          <cell r="C427">
            <v>994372</v>
          </cell>
        </row>
        <row r="428">
          <cell r="B428">
            <v>1000000</v>
          </cell>
          <cell r="C428">
            <v>994372</v>
          </cell>
        </row>
        <row r="429">
          <cell r="B429">
            <v>30000000</v>
          </cell>
          <cell r="C429">
            <v>0</v>
          </cell>
        </row>
        <row r="430">
          <cell r="B430">
            <v>10000000</v>
          </cell>
          <cell r="C430">
            <v>0</v>
          </cell>
        </row>
        <row r="431">
          <cell r="B431">
            <v>10000000</v>
          </cell>
          <cell r="C431">
            <v>0</v>
          </cell>
        </row>
        <row r="432">
          <cell r="B432">
            <v>91738000</v>
          </cell>
          <cell r="C432">
            <v>47876760</v>
          </cell>
        </row>
        <row r="433">
          <cell r="B433">
            <v>91738000</v>
          </cell>
          <cell r="C433">
            <v>47876760</v>
          </cell>
        </row>
        <row r="434">
          <cell r="B434">
            <v>330540000</v>
          </cell>
          <cell r="C434">
            <v>314528</v>
          </cell>
        </row>
        <row r="435">
          <cell r="B435">
            <v>46000000</v>
          </cell>
          <cell r="C435">
            <v>0</v>
          </cell>
        </row>
        <row r="436">
          <cell r="B436">
            <v>21000000</v>
          </cell>
          <cell r="C436">
            <v>0</v>
          </cell>
        </row>
        <row r="437">
          <cell r="B437">
            <v>7500000</v>
          </cell>
          <cell r="C437">
            <v>0</v>
          </cell>
        </row>
        <row r="438">
          <cell r="B438">
            <v>6000000</v>
          </cell>
          <cell r="C438">
            <v>0</v>
          </cell>
        </row>
        <row r="439">
          <cell r="B439">
            <v>4000000</v>
          </cell>
          <cell r="C439">
            <v>0</v>
          </cell>
        </row>
        <row r="440">
          <cell r="B440">
            <v>7500000</v>
          </cell>
          <cell r="C440">
            <v>0</v>
          </cell>
        </row>
        <row r="441">
          <cell r="B441">
            <v>1000000</v>
          </cell>
          <cell r="C441">
            <v>314528</v>
          </cell>
        </row>
        <row r="442">
          <cell r="B442">
            <v>1000000</v>
          </cell>
          <cell r="C442">
            <v>314528</v>
          </cell>
        </row>
        <row r="443">
          <cell r="B443">
            <v>283540000</v>
          </cell>
          <cell r="C443">
            <v>0</v>
          </cell>
        </row>
        <row r="444">
          <cell r="B444">
            <v>283540000</v>
          </cell>
          <cell r="C444">
            <v>0</v>
          </cell>
        </row>
        <row r="445">
          <cell r="B445">
            <v>104311000</v>
          </cell>
          <cell r="C445">
            <v>35965700</v>
          </cell>
        </row>
        <row r="446">
          <cell r="B446">
            <v>104311000</v>
          </cell>
          <cell r="C446">
            <v>35965700</v>
          </cell>
        </row>
        <row r="447">
          <cell r="B447">
            <v>35500000</v>
          </cell>
          <cell r="C447">
            <v>12413000</v>
          </cell>
        </row>
        <row r="448">
          <cell r="B448">
            <v>13500000</v>
          </cell>
          <cell r="C448">
            <v>1560000</v>
          </cell>
        </row>
        <row r="449">
          <cell r="B449">
            <v>6000000</v>
          </cell>
          <cell r="C449">
            <v>2997000</v>
          </cell>
        </row>
        <row r="450">
          <cell r="B450">
            <v>6000000</v>
          </cell>
          <cell r="C450">
            <v>2900000</v>
          </cell>
        </row>
        <row r="451">
          <cell r="B451">
            <v>4000000</v>
          </cell>
          <cell r="C451">
            <v>1956000</v>
          </cell>
        </row>
        <row r="452">
          <cell r="B452">
            <v>6000000</v>
          </cell>
          <cell r="C452">
            <v>3000000</v>
          </cell>
        </row>
        <row r="453">
          <cell r="B453">
            <v>68811000</v>
          </cell>
          <cell r="C453">
            <v>23552700</v>
          </cell>
        </row>
        <row r="454">
          <cell r="B454">
            <v>68811000</v>
          </cell>
          <cell r="C454">
            <v>23552700</v>
          </cell>
        </row>
        <row r="455">
          <cell r="B455">
            <v>568121000</v>
          </cell>
          <cell r="C455">
            <v>164837112</v>
          </cell>
        </row>
        <row r="456">
          <cell r="B456">
            <v>568121000</v>
          </cell>
          <cell r="C456">
            <v>164837112</v>
          </cell>
        </row>
        <row r="457">
          <cell r="B457">
            <v>48160000</v>
          </cell>
          <cell r="C457">
            <v>18860000</v>
          </cell>
        </row>
        <row r="458">
          <cell r="B458">
            <v>19750000</v>
          </cell>
          <cell r="C458">
            <v>7865000</v>
          </cell>
        </row>
        <row r="459">
          <cell r="B459">
            <v>3750000</v>
          </cell>
          <cell r="C459">
            <v>0</v>
          </cell>
        </row>
        <row r="460">
          <cell r="B460">
            <v>6000000</v>
          </cell>
          <cell r="C460">
            <v>2970000</v>
          </cell>
        </row>
        <row r="461">
          <cell r="B461">
            <v>6000000</v>
          </cell>
          <cell r="C461">
            <v>2900000</v>
          </cell>
        </row>
        <row r="462">
          <cell r="B462">
            <v>4000000</v>
          </cell>
          <cell r="C462">
            <v>1995000</v>
          </cell>
        </row>
        <row r="463">
          <cell r="B463">
            <v>24810000</v>
          </cell>
          <cell r="C463">
            <v>10995000</v>
          </cell>
        </row>
        <row r="464">
          <cell r="B464">
            <v>24810000</v>
          </cell>
          <cell r="C464">
            <v>10995000</v>
          </cell>
        </row>
        <row r="465">
          <cell r="B465">
            <v>3600000</v>
          </cell>
          <cell r="C465">
            <v>0</v>
          </cell>
        </row>
        <row r="466">
          <cell r="B466">
            <v>3600000</v>
          </cell>
          <cell r="C466">
            <v>0</v>
          </cell>
        </row>
        <row r="467">
          <cell r="B467">
            <v>46450000</v>
          </cell>
          <cell r="C467">
            <v>21160600</v>
          </cell>
        </row>
        <row r="468">
          <cell r="B468">
            <v>19000000</v>
          </cell>
          <cell r="C468">
            <v>9674100</v>
          </cell>
        </row>
        <row r="469">
          <cell r="B469">
            <v>3000000</v>
          </cell>
          <cell r="C469">
            <v>935100</v>
          </cell>
        </row>
        <row r="470">
          <cell r="B470">
            <v>6000000</v>
          </cell>
          <cell r="C470">
            <v>3755000</v>
          </cell>
        </row>
        <row r="471">
          <cell r="B471">
            <v>6000000</v>
          </cell>
          <cell r="C471">
            <v>2995000</v>
          </cell>
        </row>
        <row r="472">
          <cell r="B472">
            <v>4000000</v>
          </cell>
          <cell r="C472">
            <v>1989000</v>
          </cell>
        </row>
        <row r="473">
          <cell r="B473">
            <v>26250000</v>
          </cell>
          <cell r="C473">
            <v>11486500</v>
          </cell>
        </row>
        <row r="474">
          <cell r="B474">
            <v>26250000</v>
          </cell>
          <cell r="C474">
            <v>11486500</v>
          </cell>
        </row>
        <row r="475">
          <cell r="B475">
            <v>1200000</v>
          </cell>
          <cell r="C475">
            <v>0</v>
          </cell>
        </row>
        <row r="476">
          <cell r="B476">
            <v>1200000</v>
          </cell>
          <cell r="C476">
            <v>0</v>
          </cell>
        </row>
        <row r="477">
          <cell r="B477">
            <v>74300000</v>
          </cell>
          <cell r="C477">
            <v>41281262</v>
          </cell>
        </row>
        <row r="478">
          <cell r="B478">
            <v>28750000</v>
          </cell>
          <cell r="C478">
            <v>11239000</v>
          </cell>
        </row>
        <row r="479">
          <cell r="B479">
            <v>3750000</v>
          </cell>
          <cell r="C479">
            <v>3273000</v>
          </cell>
        </row>
        <row r="480">
          <cell r="B480">
            <v>9000000</v>
          </cell>
          <cell r="C480">
            <v>0</v>
          </cell>
        </row>
        <row r="481">
          <cell r="B481">
            <v>6000000</v>
          </cell>
          <cell r="C481">
            <v>2985000</v>
          </cell>
        </row>
        <row r="482">
          <cell r="B482">
            <v>6000000</v>
          </cell>
          <cell r="C482">
            <v>2985000</v>
          </cell>
        </row>
        <row r="483">
          <cell r="B483">
            <v>4000000</v>
          </cell>
          <cell r="C483">
            <v>1996000</v>
          </cell>
        </row>
        <row r="484">
          <cell r="B484">
            <v>43750000</v>
          </cell>
          <cell r="C484">
            <v>29892262</v>
          </cell>
        </row>
        <row r="485">
          <cell r="B485">
            <v>43750000</v>
          </cell>
          <cell r="C485">
            <v>29892262</v>
          </cell>
        </row>
        <row r="486">
          <cell r="B486">
            <v>1800000</v>
          </cell>
          <cell r="C486">
            <v>150000</v>
          </cell>
        </row>
        <row r="487">
          <cell r="B487">
            <v>1800000</v>
          </cell>
          <cell r="C487">
            <v>150000</v>
          </cell>
        </row>
        <row r="488">
          <cell r="B488">
            <v>64758000</v>
          </cell>
          <cell r="C488">
            <v>18683000</v>
          </cell>
        </row>
        <row r="489">
          <cell r="B489">
            <v>20500000</v>
          </cell>
          <cell r="C489">
            <v>7930000</v>
          </cell>
        </row>
        <row r="490">
          <cell r="B490">
            <v>4500000</v>
          </cell>
          <cell r="C490">
            <v>0</v>
          </cell>
        </row>
        <row r="491">
          <cell r="B491">
            <v>6000000</v>
          </cell>
          <cell r="C491">
            <v>2995000</v>
          </cell>
        </row>
        <row r="492">
          <cell r="B492">
            <v>6000000</v>
          </cell>
          <cell r="C492">
            <v>2945000</v>
          </cell>
        </row>
        <row r="493">
          <cell r="B493">
            <v>4000000</v>
          </cell>
          <cell r="C493">
            <v>1990000</v>
          </cell>
        </row>
        <row r="494">
          <cell r="B494">
            <v>42758000</v>
          </cell>
          <cell r="C494">
            <v>10753000</v>
          </cell>
        </row>
        <row r="495">
          <cell r="B495">
            <v>42758000</v>
          </cell>
          <cell r="C495">
            <v>10753000</v>
          </cell>
        </row>
        <row r="496">
          <cell r="B496">
            <v>1500000</v>
          </cell>
          <cell r="C496">
            <v>0</v>
          </cell>
        </row>
        <row r="497">
          <cell r="B497">
            <v>1500000</v>
          </cell>
          <cell r="C497">
            <v>0</v>
          </cell>
        </row>
        <row r="498">
          <cell r="B498">
            <v>49250000</v>
          </cell>
          <cell r="C498">
            <v>19848500</v>
          </cell>
        </row>
        <row r="499">
          <cell r="B499">
            <v>17750000</v>
          </cell>
          <cell r="C499">
            <v>13553500</v>
          </cell>
        </row>
        <row r="500">
          <cell r="B500">
            <v>3750000</v>
          </cell>
          <cell r="C500">
            <v>2307000</v>
          </cell>
        </row>
        <row r="501">
          <cell r="B501">
            <v>6000000</v>
          </cell>
          <cell r="C501">
            <v>4904500</v>
          </cell>
        </row>
        <row r="502">
          <cell r="B502">
            <v>6000000</v>
          </cell>
          <cell r="C502">
            <v>4350000</v>
          </cell>
        </row>
        <row r="503">
          <cell r="B503">
            <v>2000000</v>
          </cell>
          <cell r="C503">
            <v>1992000</v>
          </cell>
        </row>
        <row r="504">
          <cell r="B504">
            <v>31500000</v>
          </cell>
          <cell r="C504">
            <v>6295000</v>
          </cell>
        </row>
        <row r="505">
          <cell r="B505">
            <v>31500000</v>
          </cell>
          <cell r="C505">
            <v>6295000</v>
          </cell>
        </row>
        <row r="506">
          <cell r="B506">
            <v>150000000</v>
          </cell>
          <cell r="C506">
            <v>0</v>
          </cell>
        </row>
        <row r="507">
          <cell r="B507">
            <v>13000000</v>
          </cell>
          <cell r="C507">
            <v>0</v>
          </cell>
        </row>
        <row r="508">
          <cell r="B508">
            <v>9000000</v>
          </cell>
          <cell r="C508">
            <v>0</v>
          </cell>
        </row>
        <row r="509">
          <cell r="B509">
            <v>1500000</v>
          </cell>
          <cell r="C509">
            <v>0</v>
          </cell>
        </row>
        <row r="510">
          <cell r="B510">
            <v>1500000</v>
          </cell>
          <cell r="C510">
            <v>0</v>
          </cell>
        </row>
        <row r="511">
          <cell r="B511">
            <v>1000000</v>
          </cell>
          <cell r="C511">
            <v>0</v>
          </cell>
        </row>
        <row r="512">
          <cell r="B512">
            <v>10000000</v>
          </cell>
          <cell r="C512">
            <v>0</v>
          </cell>
        </row>
        <row r="513">
          <cell r="B513">
            <v>10000000</v>
          </cell>
          <cell r="C513">
            <v>0</v>
          </cell>
        </row>
        <row r="514">
          <cell r="B514">
            <v>127000000</v>
          </cell>
          <cell r="C514">
            <v>0</v>
          </cell>
        </row>
        <row r="515">
          <cell r="B515">
            <v>127000000</v>
          </cell>
          <cell r="C515">
            <v>0</v>
          </cell>
        </row>
        <row r="516">
          <cell r="B516">
            <v>78803000</v>
          </cell>
          <cell r="C516">
            <v>40500250</v>
          </cell>
        </row>
        <row r="517">
          <cell r="B517">
            <v>15500000</v>
          </cell>
          <cell r="C517">
            <v>4037800</v>
          </cell>
        </row>
        <row r="518">
          <cell r="B518">
            <v>9750000</v>
          </cell>
          <cell r="C518">
            <v>1566800</v>
          </cell>
        </row>
        <row r="519">
          <cell r="B519">
            <v>750000</v>
          </cell>
          <cell r="C519">
            <v>0</v>
          </cell>
        </row>
        <row r="520">
          <cell r="B520">
            <v>3000000</v>
          </cell>
          <cell r="C520">
            <v>1474000</v>
          </cell>
        </row>
        <row r="521">
          <cell r="B521">
            <v>2000000</v>
          </cell>
          <cell r="C521">
            <v>997000</v>
          </cell>
        </row>
        <row r="522">
          <cell r="B522">
            <v>20000000</v>
          </cell>
          <cell r="C522">
            <v>0</v>
          </cell>
        </row>
        <row r="523">
          <cell r="B523">
            <v>20000000</v>
          </cell>
          <cell r="C523">
            <v>0</v>
          </cell>
        </row>
        <row r="524">
          <cell r="B524">
            <v>43303000</v>
          </cell>
          <cell r="C524">
            <v>36462450</v>
          </cell>
        </row>
        <row r="525">
          <cell r="B525">
            <v>43303000</v>
          </cell>
          <cell r="C525">
            <v>36462450</v>
          </cell>
        </row>
        <row r="526">
          <cell r="B526">
            <v>56400000</v>
          </cell>
          <cell r="C526">
            <v>4503500</v>
          </cell>
        </row>
        <row r="527">
          <cell r="B527">
            <v>20500000</v>
          </cell>
          <cell r="C527">
            <v>4503500</v>
          </cell>
        </row>
        <row r="528">
          <cell r="B528">
            <v>4500000</v>
          </cell>
          <cell r="C528">
            <v>506000</v>
          </cell>
        </row>
        <row r="529">
          <cell r="B529">
            <v>6000000</v>
          </cell>
          <cell r="C529">
            <v>1497500</v>
          </cell>
        </row>
        <row r="530">
          <cell r="B530">
            <v>6000000</v>
          </cell>
          <cell r="C530">
            <v>1500000</v>
          </cell>
        </row>
        <row r="531">
          <cell r="B531">
            <v>4000000</v>
          </cell>
          <cell r="C531">
            <v>1000000</v>
          </cell>
        </row>
        <row r="532">
          <cell r="B532">
            <v>35000000</v>
          </cell>
          <cell r="C532">
            <v>0</v>
          </cell>
        </row>
        <row r="533">
          <cell r="B533">
            <v>35000000</v>
          </cell>
          <cell r="C533">
            <v>0</v>
          </cell>
        </row>
        <row r="534">
          <cell r="B534">
            <v>900000</v>
          </cell>
          <cell r="C534">
            <v>0</v>
          </cell>
        </row>
        <row r="535">
          <cell r="B535">
            <v>900000</v>
          </cell>
          <cell r="C535">
            <v>0</v>
          </cell>
        </row>
        <row r="536">
          <cell r="B536">
            <v>8500000000</v>
          </cell>
          <cell r="C536">
            <v>3573198534</v>
          </cell>
        </row>
        <row r="537">
          <cell r="B537">
            <v>8500000000</v>
          </cell>
          <cell r="C537">
            <v>3573198534</v>
          </cell>
        </row>
        <row r="538">
          <cell r="B538">
            <v>8500000000</v>
          </cell>
          <cell r="C538">
            <v>3573198534</v>
          </cell>
        </row>
        <row r="539">
          <cell r="B539">
            <v>8408830000</v>
          </cell>
          <cell r="C539">
            <v>3561513034</v>
          </cell>
        </row>
        <row r="540">
          <cell r="B540">
            <v>2523377000</v>
          </cell>
          <cell r="C540">
            <v>17228450</v>
          </cell>
        </row>
        <row r="541">
          <cell r="B541">
            <v>129600000</v>
          </cell>
          <cell r="C541">
            <v>14573450</v>
          </cell>
        </row>
        <row r="542">
          <cell r="B542">
            <v>28000000</v>
          </cell>
          <cell r="C542">
            <v>6739500</v>
          </cell>
        </row>
        <row r="543">
          <cell r="B543">
            <v>12000000</v>
          </cell>
          <cell r="C543">
            <v>2992950</v>
          </cell>
        </row>
        <row r="544">
          <cell r="B544">
            <v>12000000</v>
          </cell>
          <cell r="C544">
            <v>2890000</v>
          </cell>
        </row>
        <row r="545">
          <cell r="B545">
            <v>8000000</v>
          </cell>
          <cell r="C545">
            <v>1951000</v>
          </cell>
        </row>
        <row r="546">
          <cell r="B546">
            <v>33600000</v>
          </cell>
          <cell r="C546">
            <v>0</v>
          </cell>
        </row>
        <row r="547">
          <cell r="B547">
            <v>36000000</v>
          </cell>
          <cell r="C547">
            <v>0</v>
          </cell>
        </row>
        <row r="548">
          <cell r="B548">
            <v>2072227000</v>
          </cell>
          <cell r="C548">
            <v>0</v>
          </cell>
        </row>
        <row r="549">
          <cell r="B549">
            <v>2071977000</v>
          </cell>
          <cell r="C549">
            <v>0</v>
          </cell>
        </row>
        <row r="550">
          <cell r="B550">
            <v>250000</v>
          </cell>
          <cell r="C550">
            <v>0</v>
          </cell>
        </row>
        <row r="551">
          <cell r="B551">
            <v>10000000</v>
          </cell>
          <cell r="C551">
            <v>0</v>
          </cell>
        </row>
        <row r="552">
          <cell r="B552">
            <v>10000000</v>
          </cell>
          <cell r="C552">
            <v>0</v>
          </cell>
        </row>
        <row r="553">
          <cell r="B553">
            <v>76950000</v>
          </cell>
          <cell r="C553">
            <v>0</v>
          </cell>
        </row>
        <row r="554">
          <cell r="B554">
            <v>76950000</v>
          </cell>
          <cell r="C554">
            <v>0</v>
          </cell>
        </row>
        <row r="555">
          <cell r="B555">
            <v>234600000</v>
          </cell>
          <cell r="C555">
            <v>2655000</v>
          </cell>
        </row>
        <row r="556">
          <cell r="B556">
            <v>110000000</v>
          </cell>
          <cell r="C556">
            <v>2655000</v>
          </cell>
        </row>
        <row r="557">
          <cell r="B557">
            <v>124600000</v>
          </cell>
          <cell r="C557">
            <v>0</v>
          </cell>
        </row>
        <row r="558">
          <cell r="B558">
            <v>5699412000</v>
          </cell>
          <cell r="C558">
            <v>3532514134</v>
          </cell>
        </row>
        <row r="559">
          <cell r="B559">
            <v>64620000</v>
          </cell>
          <cell r="C559">
            <v>13808900</v>
          </cell>
        </row>
        <row r="560">
          <cell r="B560">
            <v>7000000</v>
          </cell>
          <cell r="C560">
            <v>2160000</v>
          </cell>
        </row>
        <row r="561">
          <cell r="B561">
            <v>12000000</v>
          </cell>
          <cell r="C561">
            <v>4426900</v>
          </cell>
        </row>
        <row r="562">
          <cell r="B562">
            <v>12000000</v>
          </cell>
          <cell r="C562">
            <v>4250000</v>
          </cell>
        </row>
        <row r="563">
          <cell r="B563">
            <v>8000000</v>
          </cell>
          <cell r="C563">
            <v>2972000</v>
          </cell>
        </row>
        <row r="564">
          <cell r="B564">
            <v>10500000</v>
          </cell>
          <cell r="C564">
            <v>0</v>
          </cell>
        </row>
        <row r="565">
          <cell r="B565">
            <v>15120000</v>
          </cell>
          <cell r="C565">
            <v>0</v>
          </cell>
        </row>
        <row r="566">
          <cell r="B566">
            <v>5257592000</v>
          </cell>
          <cell r="C566">
            <v>3456281674</v>
          </cell>
        </row>
        <row r="567">
          <cell r="B567">
            <v>5256842000</v>
          </cell>
          <cell r="C567">
            <v>3456281674</v>
          </cell>
        </row>
        <row r="568">
          <cell r="B568">
            <v>750000</v>
          </cell>
          <cell r="C568">
            <v>0</v>
          </cell>
        </row>
        <row r="569">
          <cell r="B569">
            <v>20000000</v>
          </cell>
          <cell r="C569">
            <v>0</v>
          </cell>
        </row>
        <row r="570">
          <cell r="B570">
            <v>20000000</v>
          </cell>
          <cell r="C570">
            <v>0</v>
          </cell>
        </row>
        <row r="571">
          <cell r="B571">
            <v>152000000</v>
          </cell>
          <cell r="C571">
            <v>62423560</v>
          </cell>
        </row>
        <row r="572">
          <cell r="B572">
            <v>110000000</v>
          </cell>
          <cell r="C572">
            <v>62423560</v>
          </cell>
        </row>
        <row r="573">
          <cell r="B573">
            <v>42000000</v>
          </cell>
          <cell r="C573">
            <v>0</v>
          </cell>
        </row>
        <row r="574">
          <cell r="B574">
            <v>205200000</v>
          </cell>
          <cell r="C574">
            <v>0</v>
          </cell>
        </row>
        <row r="575">
          <cell r="B575">
            <v>91800000</v>
          </cell>
          <cell r="C575">
            <v>0</v>
          </cell>
        </row>
        <row r="576">
          <cell r="B576">
            <v>24300000</v>
          </cell>
          <cell r="C576">
            <v>0</v>
          </cell>
        </row>
        <row r="577">
          <cell r="B577">
            <v>89100000</v>
          </cell>
          <cell r="C577">
            <v>0</v>
          </cell>
        </row>
        <row r="578">
          <cell r="B578">
            <v>186041000</v>
          </cell>
          <cell r="C578">
            <v>11770450</v>
          </cell>
        </row>
        <row r="579">
          <cell r="B579">
            <v>24000000</v>
          </cell>
          <cell r="C579">
            <v>11770450</v>
          </cell>
        </row>
        <row r="580">
          <cell r="B580">
            <v>9000000</v>
          </cell>
          <cell r="C580">
            <v>4438450</v>
          </cell>
        </row>
        <row r="581">
          <cell r="B581">
            <v>9000000</v>
          </cell>
          <cell r="C581">
            <v>4365000</v>
          </cell>
        </row>
        <row r="582">
          <cell r="B582">
            <v>6000000</v>
          </cell>
          <cell r="C582">
            <v>2967000</v>
          </cell>
        </row>
        <row r="583">
          <cell r="B583">
            <v>20000000</v>
          </cell>
          <cell r="C583">
            <v>0</v>
          </cell>
        </row>
        <row r="584">
          <cell r="B584">
            <v>20000000</v>
          </cell>
          <cell r="C584">
            <v>0</v>
          </cell>
        </row>
        <row r="585">
          <cell r="B585">
            <v>142041000</v>
          </cell>
          <cell r="C585">
            <v>0</v>
          </cell>
        </row>
        <row r="586">
          <cell r="B586">
            <v>142041000</v>
          </cell>
          <cell r="C586">
            <v>0</v>
          </cell>
        </row>
        <row r="587">
          <cell r="B587">
            <v>91170000</v>
          </cell>
          <cell r="C587">
            <v>11685500</v>
          </cell>
        </row>
        <row r="588">
          <cell r="B588">
            <v>91170000</v>
          </cell>
          <cell r="C588">
            <v>11685500</v>
          </cell>
        </row>
        <row r="589">
          <cell r="B589">
            <v>39000000</v>
          </cell>
          <cell r="C589">
            <v>11685500</v>
          </cell>
        </row>
        <row r="590">
          <cell r="B590">
            <v>7000000</v>
          </cell>
          <cell r="C590">
            <v>0</v>
          </cell>
        </row>
        <row r="591">
          <cell r="B591">
            <v>12000000</v>
          </cell>
          <cell r="C591">
            <v>4476500</v>
          </cell>
        </row>
        <row r="592">
          <cell r="B592">
            <v>12000000</v>
          </cell>
          <cell r="C592">
            <v>4325000</v>
          </cell>
        </row>
        <row r="593">
          <cell r="B593">
            <v>8000000</v>
          </cell>
          <cell r="C593">
            <v>2884000</v>
          </cell>
        </row>
        <row r="594">
          <cell r="B594">
            <v>52170000</v>
          </cell>
          <cell r="C594">
            <v>0</v>
          </cell>
        </row>
        <row r="595">
          <cell r="B595">
            <v>52170000</v>
          </cell>
          <cell r="C595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097.646508912039" createdVersion="8" refreshedVersion="8" minRefreshableVersion="3" recordCount="12" xr:uid="{9BB6C00A-673B-466C-B62A-D5D0C95F6DA9}">
  <cacheSource type="worksheet">
    <worksheetSource ref="K10:N22" sheet="Rekap TUP 4 Per Akun"/>
  </cacheSource>
  <cacheFields count="4">
    <cacheField name="Program, Kegiatan dan Output" numFmtId="0">
      <sharedItems count="4">
        <s v="DL.2376.AFA"/>
        <s v="WA.2378.EBA"/>
        <s v="WA.2378.EBD"/>
        <s v="WA.4345.EBC"/>
      </sharedItems>
    </cacheField>
    <cacheField name="Akun" numFmtId="0">
      <sharedItems count="5">
        <s v="521211"/>
        <s v="522151"/>
        <s v="524111"/>
        <s v="521219"/>
        <s v="524113"/>
      </sharedItems>
    </cacheField>
    <cacheField name="Jumlah" numFmtId="41">
      <sharedItems containsSemiMixedTypes="0" containsString="0" containsNumber="1" containsInteger="1" minValue="700000" maxValue="90350000"/>
    </cacheField>
    <cacheField name="Disetujui Ses BRSDM KP" numFmtId="41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22600000"/>
    <n v="0"/>
  </r>
  <r>
    <x v="0"/>
    <x v="1"/>
    <n v="8000000"/>
    <n v="0"/>
  </r>
  <r>
    <x v="0"/>
    <x v="2"/>
    <n v="69142000"/>
    <n v="0"/>
  </r>
  <r>
    <x v="0"/>
    <x v="3"/>
    <n v="2500000"/>
    <n v="0"/>
  </r>
  <r>
    <x v="1"/>
    <x v="0"/>
    <n v="15000000"/>
    <n v="0"/>
  </r>
  <r>
    <x v="1"/>
    <x v="2"/>
    <n v="90350000"/>
    <n v="0"/>
  </r>
  <r>
    <x v="1"/>
    <x v="4"/>
    <n v="1500000"/>
    <n v="0"/>
  </r>
  <r>
    <x v="2"/>
    <x v="0"/>
    <n v="29758000"/>
    <n v="0"/>
  </r>
  <r>
    <x v="2"/>
    <x v="3"/>
    <n v="700000"/>
    <n v="0"/>
  </r>
  <r>
    <x v="2"/>
    <x v="2"/>
    <n v="71400000"/>
    <n v="0"/>
  </r>
  <r>
    <x v="2"/>
    <x v="4"/>
    <n v="1050000"/>
    <n v="0"/>
  </r>
  <r>
    <x v="3"/>
    <x v="0"/>
    <n v="2000000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AEB0CC-787F-4BDB-8998-C33F64639050}" name="PivotTable10" cacheId="135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D28" firstHeaderRow="0" firstDataRow="1" firstDataCol="2"/>
  <pivotFields count="4">
    <pivotField name="Program, Kegiatan dan KRO"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>
      <items count="6">
        <item x="0"/>
        <item x="3"/>
        <item x="2"/>
        <item x="1"/>
        <item x="4"/>
        <item t="default"/>
      </items>
    </pivotField>
    <pivotField dataField="1" compact="0" numFmtId="41" outline="0" showAll="0"/>
    <pivotField dataField="1" compact="0" numFmtId="41" outline="0" showAll="0"/>
  </pivotFields>
  <rowFields count="2">
    <field x="0"/>
    <field x="1"/>
  </rowFields>
  <rowItems count="17">
    <i>
      <x/>
      <x/>
    </i>
    <i r="1">
      <x v="1"/>
    </i>
    <i r="1">
      <x v="2"/>
    </i>
    <i r="1">
      <x v="3"/>
    </i>
    <i t="default">
      <x/>
    </i>
    <i>
      <x v="1"/>
      <x/>
    </i>
    <i r="1">
      <x v="2"/>
    </i>
    <i r="1">
      <x v="4"/>
    </i>
    <i t="default">
      <x v="1"/>
    </i>
    <i>
      <x v="2"/>
      <x/>
    </i>
    <i r="1">
      <x v="1"/>
    </i>
    <i r="1">
      <x v="2"/>
    </i>
    <i r="1">
      <x v="4"/>
    </i>
    <i t="default">
      <x v="2"/>
    </i>
    <i>
      <x v="3"/>
      <x/>
    </i>
    <i t="default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" fld="2" baseField="1" baseItem="0" numFmtId="41"/>
    <dataField name="Disetujui Ses BRSDM KP " fld="3" baseField="1" baseItem="0" numFmtId="41"/>
  </dataFields>
  <formats count="111">
    <format dxfId="116">
      <pivotArea field="0" type="button" dataOnly="0" labelOnly="1" outline="0" axis="axisRow" fieldPosition="0"/>
    </format>
    <format dxfId="115">
      <pivotArea field="1" type="button" dataOnly="0" labelOnly="1" outline="0" axis="axisRow" fieldPosition="1"/>
    </format>
    <format dxfId="114">
      <pivotArea dataOnly="0" labelOnly="1" outline="0" axis="axisValues" fieldPosition="0"/>
    </format>
    <format dxfId="113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112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111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110">
      <pivotArea dataOnly="0" labelOnly="1" grandRow="1" outline="0" fieldPosition="0"/>
    </format>
    <format dxfId="109">
      <pivotArea type="all" dataOnly="0" outline="0" fieldPosition="0"/>
    </format>
    <format dxfId="108">
      <pivotArea outline="0" collapsedLevelsAreSubtotals="1" fieldPosition="0"/>
    </format>
    <format dxfId="107">
      <pivotArea field="0" type="button" dataOnly="0" labelOnly="1" outline="0" axis="axisRow" fieldPosition="0"/>
    </format>
    <format dxfId="106">
      <pivotArea field="1" type="button" dataOnly="0" labelOnly="1" outline="0" axis="axisRow" fieldPosition="1"/>
    </format>
    <format dxfId="105">
      <pivotArea dataOnly="0" labelOnly="1" outline="0" fieldPosition="0">
        <references count="1">
          <reference field="0" count="0"/>
        </references>
      </pivotArea>
    </format>
    <format dxfId="104">
      <pivotArea dataOnly="0" labelOnly="1" outline="0" fieldPosition="0">
        <references count="1">
          <reference field="0" count="0" defaultSubtotal="1"/>
        </references>
      </pivotArea>
    </format>
    <format dxfId="103">
      <pivotArea dataOnly="0" labelOnly="1" grandRow="1" outline="0" fieldPosition="0"/>
    </format>
    <format dxfId="102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101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100">
      <pivotArea dataOnly="0" labelOnly="1" outline="0" axis="axisValues" fieldPosition="0"/>
    </format>
    <format dxfId="99">
      <pivotArea dataOnly="0" labelOnly="1" outline="0" fieldPosition="0">
        <references count="1">
          <reference field="1" count="0"/>
        </references>
      </pivotArea>
    </format>
    <format dxfId="98">
      <pivotArea outline="0" fieldPosition="0">
        <references count="1">
          <reference field="4294967294" count="1">
            <x v="0"/>
          </reference>
        </references>
      </pivotArea>
    </format>
    <format dxfId="97">
      <pivotArea outline="0" fieldPosition="0">
        <references count="1">
          <reference field="0" count="1" selected="0" defaultSubtotal="1">
            <x v="2"/>
          </reference>
        </references>
      </pivotArea>
    </format>
    <format dxfId="96">
      <pivotArea outline="0" fieldPosition="0">
        <references count="1">
          <reference field="0" count="1" selected="0" defaultSubtotal="1">
            <x v="1"/>
          </reference>
        </references>
      </pivotArea>
    </format>
    <format dxfId="95">
      <pivotArea outline="0" fieldPosition="0">
        <references count="1">
          <reference field="0" count="1" selected="0" defaultSubtotal="1">
            <x v="0"/>
          </reference>
        </references>
      </pivotArea>
    </format>
    <format dxfId="94">
      <pivotArea outline="0" fieldPosition="0">
        <references count="1">
          <reference field="0" count="1" selected="0" defaultSubtotal="1">
            <x v="0"/>
          </reference>
        </references>
      </pivotArea>
    </format>
    <format dxfId="93">
      <pivotArea outline="0" fieldPosition="0">
        <references count="1">
          <reference field="0" count="1" selected="0" defaultSubtotal="1">
            <x v="0"/>
          </reference>
        </references>
      </pivotArea>
    </format>
    <format dxfId="92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91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90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89">
      <pivotArea outline="0" fieldPosition="0">
        <references count="1">
          <reference field="0" count="0" selected="0" defaultSubtotal="1"/>
        </references>
      </pivotArea>
    </format>
    <format dxfId="88">
      <pivotArea dataOnly="0" labelOnly="1" outline="0" fieldPosition="0">
        <references count="1">
          <reference field="0" count="0" defaultSubtotal="1"/>
        </references>
      </pivotArea>
    </format>
    <format dxfId="87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86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85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84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83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82">
      <pivotArea outline="0" fieldPosition="0">
        <references count="1">
          <reference field="0" count="1" selected="0" defaultSubtotal="1">
            <x v="0"/>
          </reference>
        </references>
      </pivotArea>
    </format>
    <format dxfId="81">
      <pivotArea outline="0" fieldPosition="0">
        <references count="1">
          <reference field="0" count="1" selected="0" defaultSubtotal="1">
            <x v="1"/>
          </reference>
        </references>
      </pivotArea>
    </format>
    <format dxfId="80">
      <pivotArea outline="0" fieldPosition="0">
        <references count="1">
          <reference field="0" count="1" selected="0" defaultSubtotal="1">
            <x v="2"/>
          </reference>
        </references>
      </pivotArea>
    </format>
    <format dxfId="79">
      <pivotArea grandRow="1" outline="0" collapsedLevelsAreSubtotals="1" fieldPosition="0"/>
    </format>
    <format dxfId="78">
      <pivotArea outline="0" fieldPosition="0">
        <references count="1">
          <reference field="0" count="1" selected="0" defaultSubtotal="1">
            <x v="1"/>
          </reference>
        </references>
      </pivotArea>
    </format>
    <format dxfId="77">
      <pivotArea outline="0" fieldPosition="0">
        <references count="1">
          <reference field="0" count="1" selected="0" defaultSubtotal="1">
            <x v="2"/>
          </reference>
        </references>
      </pivotArea>
    </format>
    <format dxfId="76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75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74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73">
      <pivotArea type="all" dataOnly="0" outline="0" fieldPosition="0"/>
    </format>
    <format dxfId="72">
      <pivotArea outline="0" collapsedLevelsAreSubtotals="1" fieldPosition="0"/>
    </format>
    <format dxfId="71">
      <pivotArea field="0" type="button" dataOnly="0" labelOnly="1" outline="0" axis="axisRow" fieldPosition="0"/>
    </format>
    <format dxfId="70">
      <pivotArea field="1" type="button" dataOnly="0" labelOnly="1" outline="0" axis="axisRow" fieldPosition="1"/>
    </format>
    <format dxfId="69">
      <pivotArea dataOnly="0" labelOnly="1" outline="0" fieldPosition="0">
        <references count="1">
          <reference field="0" count="0"/>
        </references>
      </pivotArea>
    </format>
    <format dxfId="68">
      <pivotArea dataOnly="0" labelOnly="1" outline="0" fieldPosition="0">
        <references count="1">
          <reference field="0" count="0" defaultSubtotal="1"/>
        </references>
      </pivotArea>
    </format>
    <format dxfId="67">
      <pivotArea dataOnly="0" labelOnly="1" grandRow="1" outline="0" fieldPosition="0"/>
    </format>
    <format dxfId="66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65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64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63">
      <pivotArea dataOnly="0" labelOnly="1" outline="0" axis="axisValues" fieldPosition="0"/>
    </format>
    <format dxfId="62">
      <pivotArea type="all" dataOnly="0" outline="0" fieldPosition="0"/>
    </format>
    <format dxfId="61">
      <pivotArea outline="0" collapsedLevelsAreSubtotals="1" fieldPosition="0"/>
    </format>
    <format dxfId="60">
      <pivotArea field="0" type="button" dataOnly="0" labelOnly="1" outline="0" axis="axisRow" fieldPosition="0"/>
    </format>
    <format dxfId="59">
      <pivotArea field="1" type="button" dataOnly="0" labelOnly="1" outline="0" axis="axisRow" fieldPosition="1"/>
    </format>
    <format dxfId="58">
      <pivotArea dataOnly="0" labelOnly="1" outline="0" fieldPosition="0">
        <references count="1">
          <reference field="0" count="0"/>
        </references>
      </pivotArea>
    </format>
    <format dxfId="57">
      <pivotArea dataOnly="0" labelOnly="1" outline="0" fieldPosition="0">
        <references count="1">
          <reference field="0" count="0" defaultSubtotal="1"/>
        </references>
      </pivotArea>
    </format>
    <format dxfId="56">
      <pivotArea dataOnly="0" labelOnly="1" grandRow="1" outline="0" fieldPosition="0"/>
    </format>
    <format dxfId="55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54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53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52">
      <pivotArea dataOnly="0" labelOnly="1" outline="0" axis="axisValues" fieldPosition="0"/>
    </format>
    <format dxfId="5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0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49">
      <pivotArea outline="0" fieldPosition="0">
        <references count="1">
          <reference field="4294967294" count="1" selected="0">
            <x v="0"/>
          </reference>
        </references>
      </pivotArea>
    </format>
    <format dxfId="4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46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2"/>
            <x v="3"/>
          </reference>
        </references>
      </pivotArea>
    </format>
    <format dxfId="45">
      <pivotArea field="0" type="button" dataOnly="0" labelOnly="1" outline="0" axis="axisRow" fieldPosition="0"/>
    </format>
    <format dxfId="44">
      <pivotArea field="1" type="button" dataOnly="0" labelOnly="1" outline="0" axis="axisRow" fieldPosition="1"/>
    </format>
    <format dxfId="4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">
      <pivotArea outline="0" fieldPosition="0">
        <references count="1">
          <reference field="0" count="2" selected="0" defaultSubtotal="1">
            <x v="0"/>
            <x v="1"/>
          </reference>
        </references>
      </pivotArea>
    </format>
    <format dxfId="41">
      <pivotArea outline="0" fieldPosition="0">
        <references count="2">
          <reference field="0" count="1" selected="0">
            <x v="2"/>
          </reference>
          <reference field="1" count="2" selected="0">
            <x v="0"/>
            <x v="2"/>
          </reference>
        </references>
      </pivotArea>
    </format>
    <format dxfId="40">
      <pivotArea dataOnly="0" labelOnly="1" outline="0" offset="IV256" fieldPosition="0">
        <references count="1">
          <reference field="0" count="1" defaultSubtotal="1">
            <x v="0"/>
          </reference>
        </references>
      </pivotArea>
    </format>
    <format dxfId="39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38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2"/>
            <x v="3"/>
          </reference>
        </references>
      </pivotArea>
    </format>
    <format dxfId="37">
      <pivotArea dataOnly="0" labelOnly="1" outline="0" fieldPosition="0">
        <references count="2">
          <reference field="0" count="1" selected="0">
            <x v="1"/>
          </reference>
          <reference field="1" count="4">
            <x v="0"/>
            <x v="1"/>
            <x v="2"/>
            <x v="4"/>
          </reference>
        </references>
      </pivotArea>
    </format>
    <format dxfId="36">
      <pivotArea dataOnly="0" labelOnly="1" outline="0" fieldPosition="0">
        <references count="2">
          <reference field="0" count="1" selected="0">
            <x v="2"/>
          </reference>
          <reference field="1" count="2">
            <x v="0"/>
            <x v="2"/>
          </reference>
        </references>
      </pivotArea>
    </format>
    <format dxfId="35">
      <pivotArea outline="0" fieldPosition="0">
        <references count="2">
          <reference field="0" count="1" selected="0">
            <x v="0"/>
          </reference>
          <reference field="1" count="3" selected="0">
            <x v="0"/>
            <x v="2"/>
            <x v="3"/>
          </reference>
        </references>
      </pivotArea>
    </format>
    <format dxfId="34">
      <pivotArea outline="0" fieldPosition="0">
        <references count="1">
          <reference field="4294967294" count="1">
            <x v="1"/>
          </reference>
        </references>
      </pivotArea>
    </format>
    <format dxfId="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">
      <pivotArea outline="0" fieldPosition="0">
        <references count="2">
          <reference field="4294967294" count="1" selected="0">
            <x v="0"/>
          </reference>
          <reference field="0" count="0" selected="0" defaultSubtotal="1"/>
        </references>
      </pivotArea>
    </format>
    <format dxfId="29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2"/>
            <x v="4"/>
          </reference>
        </references>
      </pivotArea>
    </format>
    <format dxfId="28">
      <pivotArea outline="0" fieldPosition="0">
        <references count="2">
          <reference field="4294967294" count="1" selected="0">
            <x v="0"/>
          </reference>
          <reference field="0" count="1" selected="0" defaultSubtotal="1">
            <x v="3"/>
          </reference>
        </references>
      </pivotArea>
    </format>
    <format dxfId="2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5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3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2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1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0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9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5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1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0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9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6">
      <pivotArea dataOnly="0" labelOnly="1" outline="0" fieldPosition="0">
        <references count="1">
          <reference field="0" count="1" defaultSubtotal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5597D-19A2-4510-96EA-B02F58274D5D}" name="Table1" displayName="Table1" ref="A1:A5" totalsRowShown="0">
  <autoFilter ref="A1:A5" xr:uid="{1625597D-19A2-4510-96EA-B02F58274D5D}"/>
  <tableColumns count="1">
    <tableColumn id="1" xr3:uid="{A17A18AC-5DDC-4473-BCB0-0A8103C45D77}" name="Koordinat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820BDB-1A72-461C-8910-88E94DE86CD0}" name="Table2" displayName="Table2" ref="D1:D9" totalsRowShown="0">
  <autoFilter ref="D1:D9" xr:uid="{5B820BDB-1A72-461C-8910-88E94DE86CD0}"/>
  <tableColumns count="1">
    <tableColumn id="1" xr3:uid="{270D0F86-3B42-4B6C-8A3C-0299CA495C17}" name="Subkoordinato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8" dT="2023-07-18T03:21:27.15" personId="{AE2ADCB6-10A2-4F42-A437-15C54D5DEABE}" id="{4E9019B2-AEB5-434E-8A75-A1DD8128582D}">
    <text>Rencana FGD MK di Bogor, 2 Hr, 2 Narsum</text>
  </threadedComment>
  <threadedComment ref="M40" dT="2023-07-18T03:23:35.02" personId="{AE2ADCB6-10A2-4F42-A437-15C54D5DEABE}" id="{46F554A4-D4BE-4DC5-8DA4-55C802C245E4}">
    <text>Penyusunan Pedoman Pembelajaran di Luar Kampus, Ancol, 2 Hr, 21 dan 24 juli 2023, 8 Orang</text>
  </threadedComment>
  <threadedComment ref="M59" dT="2023-07-18T03:28:18.34" personId="{AE2ADCB6-10A2-4F42-A437-15C54D5DEABE}" id="{D7F8A148-B97E-40C8-8D64-F18C72030928}">
    <text xml:space="preserve">Peninjauan sarpras pembelajaran AUP di depok, Wisnhu, 1 hr
</text>
  </threadedComment>
  <threadedComment ref="C61" dT="2023-01-17T07:15:50.91" personId="{AE2ADCB6-10A2-4F42-A437-15C54D5DEABE}" id="{EBAF6F54-481D-43DD-AB58-C69D89F70264}">
    <text>Output :
1. Dokumen PSDKU</text>
  </threadedComment>
  <threadedComment ref="C61" dT="2023-01-17T07:18:10.30" personId="{AE2ADCB6-10A2-4F42-A437-15C54D5DEABE}" id="{E2094A93-1100-4C48-9967-E36F9AEEFADE}" parentId="{EBAF6F54-481D-43DD-AB58-C69D89F70264}">
    <text>Output :
1. Dokumen PSDKU
2. Dokumen persiapan penggabungan Politeknik KP
3. Fasilitasi TL PP PTKL</text>
  </threadedComment>
  <threadedComment ref="C75" dT="2023-01-17T07:18:59.42" personId="{AE2ADCB6-10A2-4F42-A437-15C54D5DEABE}" id="{DC936AAB-BDBB-45F2-B4AD-ED4DB01F7EB0}">
    <text>Output :
1 Pedoman Mutu Pendidikan KP</text>
  </threadedComment>
  <threadedComment ref="C116" dT="2023-01-17T07:39:16.20" personId="{AE2ADCB6-10A2-4F42-A437-15C54D5DEABE}" id="{09545D37-DB24-48A4-99AD-E881498B9CA0}">
    <text>Dikurangi 100 juta</text>
  </threadedComment>
  <threadedComment ref="C127" dT="2023-01-17T07:39:16.20" personId="{AE2ADCB6-10A2-4F42-A437-15C54D5DEABE}" id="{3F3C1E02-A07E-4590-8D61-5C6C48C79522}">
    <text>Dikurangi 100 juta</text>
  </threadedComment>
  <threadedComment ref="K145" dT="2023-07-17T09:44:28.49" personId="{AE2ADCB6-10A2-4F42-A437-15C54D5DEABE}" id="{4E2F8006-DBDE-49FD-A846-8967AD1363A0}">
    <text>SPJ Jogja 7,9 juta</text>
  </threadedComment>
  <threadedComment ref="L145" dT="2023-07-17T09:44:28.49" personId="{AE2ADCB6-10A2-4F42-A437-15C54D5DEABE}" id="{FACF4511-DD41-4E75-AAE7-0CFD3953C23D}">
    <text>SPJ Jogja 7,9 juta</text>
  </threadedComment>
  <threadedComment ref="M145" dT="2023-07-17T09:44:28.49" personId="{AE2ADCB6-10A2-4F42-A437-15C54D5DEABE}" id="{6334374B-8FBE-47B4-8658-D0A7F08B8284}">
    <text>SPJ Jogja 7,9 juta</text>
  </threadedComment>
  <threadedComment ref="K155" dT="2023-07-17T09:57:07.71" personId="{AE2ADCB6-10A2-4F42-A437-15C54D5DEABE}" id="{5210D715-0EC6-4263-A3FC-2B0B61D7B354}">
    <text>Jogja ( 2.5 juta)
Pontianak (2 Org, 11 Juta)
Tegal (2 Org, 5 Juta)</text>
  </threadedComment>
  <threadedComment ref="L155" dT="2023-07-17T09:57:07.71" personId="{AE2ADCB6-10A2-4F42-A437-15C54D5DEABE}" id="{8B525C85-21EE-40CA-8F1C-2BFE0BD03A19}">
    <text>Jogja ( 2.5 juta)
Pontianak (2 Org, 11 Juta)
Tegal (2 Org, 5 Juta)</text>
  </threadedComment>
  <threadedComment ref="M155" dT="2023-07-17T09:57:07.71" personId="{AE2ADCB6-10A2-4F42-A437-15C54D5DEABE}" id="{EC78AE63-C0D8-4F26-A882-0DBC6404C4D7}">
    <text>Jogja ( 2.5 juta)
Pontianak (2 Org, 11 Juta)
Tegal (2 Org, 5 Juta)</text>
  </threadedComment>
  <threadedComment ref="G157" dT="2023-01-18T08:34:06.16" personId="{AE2ADCB6-10A2-4F42-A437-15C54D5DEABE}" id="{6D3C3A31-33BC-46F8-88F1-31267F5B5A25}">
    <text>Pagu Menjadi 58 juta</text>
  </threadedComment>
  <threadedComment ref="K166" dT="2023-07-17T10:03:43.77" personId="{AE2ADCB6-10A2-4F42-A437-15C54D5DEABE}" id="{AA38219A-D63A-4B12-A238-B492E53BA485}">
    <text>Ancol (2 Org, 3 Hari, 900 Ribu)
Sempur (4 Org, 2 Hari, 1,2 Juta)</text>
  </threadedComment>
  <threadedComment ref="L166" dT="2023-07-17T10:03:43.77" personId="{AE2ADCB6-10A2-4F42-A437-15C54D5DEABE}" id="{B4CC8AEA-DC09-4762-84AD-8C69756D4C32}">
    <text>Ancol (2 Org, 3 Hari, 900 Ribu)
Sempur (4 Org, 2 Hari, 1,2 Juta)</text>
  </threadedComment>
  <threadedComment ref="M166" dT="2023-07-17T10:03:43.77" personId="{AE2ADCB6-10A2-4F42-A437-15C54D5DEABE}" id="{987EB860-B931-4513-821F-6D91FFC84DEE}">
    <text>Ancol (2 Org, 3 Hari, 900 Ribu)
Sempur (4 Org, 2 Hari, 1,2 Juta)</text>
  </threadedComment>
  <threadedComment ref="K177" dT="2023-07-17T10:09:28.45" personId="{AE2ADCB6-10A2-4F42-A437-15C54D5DEABE}" id="{2C83B68F-2A3B-4EB9-BB17-F8D7E083B6FE}">
    <text xml:space="preserve">Pra rekon, Karawang, 2 Org, 3 juta
</text>
  </threadedComment>
  <threadedComment ref="L177" dT="2023-07-17T10:09:28.45" personId="{AE2ADCB6-10A2-4F42-A437-15C54D5DEABE}" id="{A8772916-CB9D-46C8-9478-F94456DE0539}">
    <text xml:space="preserve">Pra rekon, Karawang, 2 Org, 3 juta
</text>
  </threadedComment>
  <threadedComment ref="M177" dT="2023-07-17T10:09:28.45" personId="{AE2ADCB6-10A2-4F42-A437-15C54D5DEABE}" id="{F7A8F093-607F-42B9-BB8E-BB450EA8A252}">
    <text xml:space="preserve">Pra rekon, Karawang, 2 Org, 3 juta
</text>
  </threadedComment>
  <threadedComment ref="K190" dT="2023-07-17T10:20:19.32" personId="{AE2ADCB6-10A2-4F42-A437-15C54D5DEABE}" id="{20603953-AE80-409C-9EA8-3785836DC08A}">
    <text>Penyusunan SKP, 2.1 Juta</text>
  </threadedComment>
  <threadedComment ref="L190" dT="2023-07-17T10:20:19.32" personId="{AE2ADCB6-10A2-4F42-A437-15C54D5DEABE}" id="{4D22BA9B-F899-43C3-B4C5-C909EBD98CC2}">
    <text>Penyusunan SKP, 2.1 Juta</text>
  </threadedComment>
  <threadedComment ref="M190" dT="2023-07-17T10:20:19.32" personId="{AE2ADCB6-10A2-4F42-A437-15C54D5DEABE}" id="{70C9A88D-2AB6-4B45-B8CE-A887562E654D}">
    <text>Penyusunan SKP, 2.1 Juta</text>
  </threadedComment>
  <threadedComment ref="K191" dT="2023-07-17T10:21:34.39" personId="{AE2ADCB6-10A2-4F42-A437-15C54D5DEABE}" id="{C05DA951-1B4A-4C02-BCBF-5F549468620E}">
    <text>19.692.460 (Bitung 2 Org, Pangandaran 1 Org)</text>
  </threadedComment>
  <threadedComment ref="L191" dT="2023-07-17T10:21:34.39" personId="{AE2ADCB6-10A2-4F42-A437-15C54D5DEABE}" id="{DDCF61AE-051C-46C1-BDB1-C1C013E8464D}">
    <text>19.692.460 (Bitung 2 Org, Pangandaran 1 Org)</text>
  </threadedComment>
  <threadedComment ref="M191" dT="2023-07-17T10:21:34.39" personId="{AE2ADCB6-10A2-4F42-A437-15C54D5DEABE}" id="{88A87110-087B-430F-AE4C-8D8FB0A8AEBE}">
    <text>19.692.460 (Bitung 2 Org, Pangandaran 1 Org)</text>
  </threadedComment>
  <threadedComment ref="C234" dT="2023-01-17T04:48:04.35" personId="{AE2ADCB6-10A2-4F42-A437-15C54D5DEABE}" id="{A581C1A3-9A89-46AC-A526-563575519689}">
    <text>Workshop Kurikulum Prodi Teknis dan Spesifik</text>
  </threadedComment>
  <threadedComment ref="G276" dT="2023-01-13T09:16:57.89" personId="{AE2ADCB6-10A2-4F42-A437-15C54D5DEABE}" id="{9BAAD94F-A862-4894-8FA6-7D3CBBCCA99C}">
    <text>Realisasi TA. 2022 : Rp56.114.700</text>
  </threadedComment>
  <threadedComment ref="C283" dT="2022-12-25T08:43:40.33" personId="{AE2ADCB6-10A2-4F42-A437-15C54D5DEABE}" id="{CB90688D-E073-4BA9-A433-B09CC3A7F6EF}">
    <text>Tidak sesuai dengan urutan di Laporan Cetak POK</text>
  </threadedComment>
  <threadedComment ref="C328" dT="2022-12-26T01:31:02.60" personId="{AE2ADCB6-10A2-4F42-A437-15C54D5DEABE}" id="{3A61A7CA-5D08-491A-BF24-F6CE7E55B15C}">
    <text>Tidak sesuai urutan laporan cetak POK dari SAKTI</text>
  </threadedComment>
  <threadedComment ref="C338" dT="2023-01-17T07:39:46.01" personId="{AE2ADCB6-10A2-4F42-A437-15C54D5DEABE}" id="{04B23200-1594-4BBD-BF22-91F372E97478}">
    <text>Dikurangi 100 juta</text>
  </threadedComment>
  <threadedComment ref="C338" dT="2023-01-17T08:00:09.52" personId="{AE2ADCB6-10A2-4F42-A437-15C54D5DEABE}" id="{D83958F9-9281-4118-B5AC-FC1A9176E6FF}" parentId="{04B23200-1594-4BBD-BF22-91F372E97478}">
    <text>Disisakan 100 juta</text>
  </threadedComment>
  <threadedComment ref="K463" dT="2023-07-17T10:46:39.62" personId="{AE2ADCB6-10A2-4F42-A437-15C54D5DEABE}" id="{26539E5E-4532-44E3-8BB7-E301F45F87A9}">
    <text>SPJ Jogja : 3.466.099
Karawang : 6.609.500</text>
  </threadedComment>
  <threadedComment ref="L463" dT="2023-07-17T10:46:39.62" personId="{AE2ADCB6-10A2-4F42-A437-15C54D5DEABE}" id="{CF52842D-11EC-4F58-B457-2C235E04BB8D}">
    <text>SPJ Jogja : 3.466.099
Karawang : 6.609.500</text>
  </threadedComment>
  <threadedComment ref="K473" dT="2023-07-17T08:14:22.86" personId="{AE2ADCB6-10A2-4F42-A437-15C54D5DEABE}" id="{01222150-2EAE-4020-ADAB-55046796190C}">
    <text>SPJ Serang 5.066.500</text>
  </threadedComment>
  <threadedComment ref="L473" dT="2023-07-17T08:14:22.86" personId="{AE2ADCB6-10A2-4F42-A437-15C54D5DEABE}" id="{130CEC53-1023-4F6F-AC84-34FCF581CEAB}">
    <text>SPJ Serang 5.066.500
Poltek AUP : 360.000</text>
  </threadedComment>
  <threadedComment ref="K478" dT="2023-07-17T08:15:56.36" personId="{AE2ADCB6-10A2-4F42-A437-15C54D5DEABE}" id="{F982D7B7-801A-438F-9F3C-D9D85AA07B7A}">
    <text>SPJ 440.000</text>
  </threadedComment>
  <threadedComment ref="L478" dT="2023-07-17T08:15:56.36" personId="{AE2ADCB6-10A2-4F42-A437-15C54D5DEABE}" id="{915103FD-202D-418B-A936-C154D156B226}">
    <text>SPJ 440.000</text>
  </threadedComment>
  <threadedComment ref="M478" dT="2023-07-17T08:15:56.36" personId="{AE2ADCB6-10A2-4F42-A437-15C54D5DEABE}" id="{FC9A270F-C00A-4509-AD57-ECA0424B2021}">
    <text>SPJ 440.000</text>
  </threadedComment>
  <threadedComment ref="K484" dT="2023-07-17T08:19:40.26" personId="{AE2ADCB6-10A2-4F42-A437-15C54D5DEABE}" id="{1AE94EED-FA39-4340-8A1F-3408BC4EEBE1}">
    <text>Rencana Revolving GUP 10 dan TUP Nihil</text>
  </threadedComment>
  <threadedComment ref="K484" dT="2023-07-17T08:26:56.86" personId="{AE2ADCB6-10A2-4F42-A437-15C54D5DEABE}" id="{68B35494-1CDD-4AFC-AA00-BE56ADF76A6D}" parentId="{1AE94EED-FA39-4340-8A1F-3408BC4EEBE1}">
    <text>TUP Nihil  4, Rp4.320.000 (6 Org)</text>
  </threadedComment>
  <threadedComment ref="L484" dT="2023-07-17T08:19:40.26" personId="{AE2ADCB6-10A2-4F42-A437-15C54D5DEABE}" id="{FAA0637B-4B05-4305-B454-DE974E3EC788}">
    <text>Rencana Revolving GUP 10 dan TUP Nihil</text>
  </threadedComment>
  <threadedComment ref="L484" dT="2023-07-17T08:26:56.86" personId="{AE2ADCB6-10A2-4F42-A437-15C54D5DEABE}" id="{6553F5A9-CBA2-41F3-9949-050E3A52914C}" parentId="{FAA0637B-4B05-4305-B454-DE974E3EC788}">
    <text>TUP Nihil  4, Rp4.320.000 (6 Org)</text>
  </threadedComment>
  <threadedComment ref="M484" dT="2023-07-17T08:19:40.26" personId="{AE2ADCB6-10A2-4F42-A437-15C54D5DEABE}" id="{2F0933A1-98BA-466E-9394-EDD2FCD97024}">
    <text>Rencana Revolving GUP 10 dan TUP Nihil</text>
  </threadedComment>
  <threadedComment ref="M484" dT="2023-07-17T08:26:56.86" personId="{AE2ADCB6-10A2-4F42-A437-15C54D5DEABE}" id="{506536BC-B467-4FDE-A92F-94B1A53E6BA0}" parentId="{2F0933A1-98BA-466E-9394-EDD2FCD97024}">
    <text xml:space="preserve">GUP 10 Di Politeknik AUP 18 Juli Rp2.160.000 (6 Org)
TUP Nihil  </text>
  </threadedComment>
  <threadedComment ref="K494" dT="2023-07-17T08:52:08.88" personId="{AE2ADCB6-10A2-4F42-A437-15C54D5DEABE}" id="{5C8D095E-767D-4F0F-AA0A-AF2AE5F2A17C}">
    <text>Lampung : 20 s.d 22, Wawan dan Arif Mustaqim (8.500.000)
Pariaman : 24 s.d 26, Siti dan Erma (8.500.000)</text>
  </threadedComment>
  <threadedComment ref="L494" dT="2023-07-17T08:52:08.88" personId="{AE2ADCB6-10A2-4F42-A437-15C54D5DEABE}" id="{71E6579E-AFFD-455B-A59E-45D8DD3A4756}">
    <text>Lampung : 20 s.d 22, Wawan dan Arif Mustaqim (8.500.000)
Pariaman : 24 s.d 26, Siti dan Erma (8.500.000)</text>
  </threadedComment>
  <threadedComment ref="K504" dT="2023-07-17T08:56:35.68" personId="{AE2ADCB6-10A2-4F42-A437-15C54D5DEABE}" id="{4BBA7FAD-05BE-42E9-925E-C3AF0916C393}">
    <text>SPJ Karawang : 1.500.000
Sisa 4.500.000 : Pangandaran 2 org 3 hr (20 s.d 22 Juli), Edi dan Sri (6.980.000)</text>
  </threadedComment>
  <threadedComment ref="L504" dT="2023-07-17T08:56:35.68" personId="{AE2ADCB6-10A2-4F42-A437-15C54D5DEABE}" id="{AA61050D-F979-4235-B0DF-4DBB97C639D4}">
    <text>SPJ Karawang : 1.500.000
Sisa 4.500.000 : Pangandaran 2 org 3 hr (20 s.d 22 Juli), Edi dan Sri (6.980.000)</text>
  </threadedComment>
  <threadedComment ref="M504" dT="2023-07-17T08:56:35.68" personId="{AE2ADCB6-10A2-4F42-A437-15C54D5DEABE}" id="{38B7E7C6-4A89-449E-8149-342E90D53543}">
    <text>SPJ Karawang : 1.500.000
Sisa 4.500.000 : Pangandaran 2 org 3 hr (20 s.d 22 Juli), Edi dan Sri</text>
  </threadedComment>
  <threadedComment ref="C515" dT="2023-01-17T07:14:30.47" personId="{AE2ADCB6-10A2-4F42-A437-15C54D5DEABE}" id="{6A559469-0D19-45D0-9769-6BCBF8718963}">
    <text xml:space="preserve">Output :
1. Dokumen PSDKU
2.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C590-C669-4D22-BC69-9E9EC1809B48}">
  <dimension ref="B3:K24"/>
  <sheetViews>
    <sheetView showGridLines="0" zoomScale="70" zoomScaleNormal="70" workbookViewId="0">
      <selection activeCell="C29" sqref="C29"/>
    </sheetView>
  </sheetViews>
  <sheetFormatPr defaultColWidth="8.6640625" defaultRowHeight="13.8" x14ac:dyDescent="0.25"/>
  <cols>
    <col min="1" max="1" width="8.6640625" style="42"/>
    <col min="2" max="2" width="35.6640625" style="42" bestFit="1" customWidth="1"/>
    <col min="3" max="3" width="95.6640625" style="42" customWidth="1"/>
    <col min="4" max="8" width="8.6640625" style="42"/>
    <col min="9" max="9" width="5.6640625" style="42" customWidth="1"/>
    <col min="10" max="10" width="25.33203125" style="42" customWidth="1"/>
    <col min="11" max="11" width="12.5546875" style="42" customWidth="1"/>
    <col min="12" max="16384" width="8.6640625" style="42"/>
  </cols>
  <sheetData>
    <row r="3" spans="2:11" ht="20.399999999999999" x14ac:dyDescent="0.35">
      <c r="D3" s="41"/>
      <c r="E3" s="41"/>
    </row>
    <row r="4" spans="2:11" ht="20.399999999999999" x14ac:dyDescent="0.35">
      <c r="D4" s="41"/>
      <c r="E4" s="41"/>
    </row>
    <row r="5" spans="2:11" ht="20.399999999999999" x14ac:dyDescent="0.35">
      <c r="B5" s="41"/>
      <c r="C5" s="41"/>
      <c r="D5" s="41"/>
      <c r="E5" s="41"/>
    </row>
    <row r="6" spans="2:11" ht="20.399999999999999" x14ac:dyDescent="0.35">
      <c r="B6" s="43" t="s">
        <v>1023</v>
      </c>
      <c r="C6" s="43" t="s">
        <v>1024</v>
      </c>
      <c r="D6" s="41"/>
      <c r="E6" s="41"/>
    </row>
    <row r="7" spans="2:11" ht="20.399999999999999" x14ac:dyDescent="0.35">
      <c r="B7" s="43" t="s">
        <v>936</v>
      </c>
      <c r="C7" s="44" t="s">
        <v>1022</v>
      </c>
      <c r="D7" s="41"/>
      <c r="E7" s="41"/>
    </row>
    <row r="8" spans="2:11" ht="20.399999999999999" x14ac:dyDescent="0.35">
      <c r="B8" s="43" t="s">
        <v>934</v>
      </c>
      <c r="C8" s="44" t="s">
        <v>1036</v>
      </c>
      <c r="D8" s="41"/>
      <c r="E8" s="41"/>
    </row>
    <row r="9" spans="2:11" ht="20.399999999999999" x14ac:dyDescent="0.35">
      <c r="B9" s="43" t="s">
        <v>935</v>
      </c>
      <c r="C9" s="44" t="s">
        <v>1037</v>
      </c>
      <c r="D9" s="41"/>
      <c r="E9" s="41"/>
    </row>
    <row r="14" spans="2:11" ht="17.399999999999999" x14ac:dyDescent="0.3">
      <c r="C14" s="262" t="str">
        <f>"Jakarta, "&amp;TRIM(MID('Setting Tanggal'!C9,2,LEN('Setting Tanggal'!C9)))</f>
        <v>Jakarta, 24 Juli 2023</v>
      </c>
      <c r="I14" s="288" t="s">
        <v>1018</v>
      </c>
      <c r="J14" s="288"/>
      <c r="K14" s="288"/>
    </row>
    <row r="15" spans="2:11" ht="17.399999999999999" x14ac:dyDescent="0.3">
      <c r="C15" s="262" t="s">
        <v>1015</v>
      </c>
      <c r="I15" s="266" t="s">
        <v>521</v>
      </c>
      <c r="J15" s="266" t="s">
        <v>1019</v>
      </c>
      <c r="K15" s="266" t="s">
        <v>1020</v>
      </c>
    </row>
    <row r="16" spans="2:11" ht="17.399999999999999" x14ac:dyDescent="0.3">
      <c r="C16" s="262" t="s">
        <v>1025</v>
      </c>
      <c r="I16" s="265">
        <v>1</v>
      </c>
      <c r="J16" s="264" t="s">
        <v>1021</v>
      </c>
      <c r="K16" s="264"/>
    </row>
    <row r="17" spans="3:4" ht="17.399999999999999" x14ac:dyDescent="0.3">
      <c r="C17" s="262"/>
    </row>
    <row r="18" spans="3:4" x14ac:dyDescent="0.25">
      <c r="D18" s="263"/>
    </row>
    <row r="19" spans="3:4" x14ac:dyDescent="0.25">
      <c r="D19" s="263"/>
    </row>
    <row r="20" spans="3:4" ht="17.399999999999999" x14ac:dyDescent="0.3">
      <c r="C20" s="262"/>
    </row>
    <row r="21" spans="3:4" ht="17.399999999999999" x14ac:dyDescent="0.3">
      <c r="C21" s="262"/>
    </row>
    <row r="22" spans="3:4" ht="17.399999999999999" x14ac:dyDescent="0.3">
      <c r="C22" s="262"/>
    </row>
    <row r="23" spans="3:4" ht="17.399999999999999" x14ac:dyDescent="0.3">
      <c r="C23" s="262" t="s">
        <v>1016</v>
      </c>
    </row>
    <row r="24" spans="3:4" ht="17.399999999999999" x14ac:dyDescent="0.3">
      <c r="C24" s="262" t="s">
        <v>1017</v>
      </c>
    </row>
  </sheetData>
  <mergeCells count="1">
    <mergeCell ref="I14:K14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 codeName="Sheet2">
    <pageSetUpPr fitToPage="1"/>
  </sheetPr>
  <dimension ref="A2:N37"/>
  <sheetViews>
    <sheetView showGridLines="0" view="pageBreakPreview" topLeftCell="A2" zoomScaleNormal="130" zoomScaleSheetLayoutView="100" workbookViewId="0">
      <selection activeCell="J29" sqref="J29"/>
    </sheetView>
  </sheetViews>
  <sheetFormatPr defaultColWidth="8.6640625" defaultRowHeight="13.8" x14ac:dyDescent="0.25"/>
  <cols>
    <col min="1" max="1" width="49" style="1" customWidth="1"/>
    <col min="2" max="2" width="14.6640625" style="1" customWidth="1"/>
    <col min="3" max="3" width="32.5546875" style="16" customWidth="1"/>
    <col min="4" max="4" width="19" style="16" hidden="1" customWidth="1"/>
    <col min="5" max="5" width="13.5546875" style="2" bestFit="1" customWidth="1"/>
    <col min="6" max="6" width="13.5546875" style="1" bestFit="1" customWidth="1"/>
    <col min="7" max="7" width="12.33203125" style="1" bestFit="1" customWidth="1"/>
    <col min="8" max="8" width="17.33203125" style="1" bestFit="1" customWidth="1"/>
    <col min="9" max="10" width="8.6640625" style="1"/>
    <col min="11" max="11" width="28.44140625" style="1" bestFit="1" customWidth="1"/>
    <col min="12" max="12" width="8.6640625" style="1"/>
    <col min="13" max="13" width="15.33203125" style="16" bestFit="1" customWidth="1"/>
    <col min="14" max="14" width="14.6640625" style="1" bestFit="1" customWidth="1"/>
    <col min="15" max="15" width="8.6640625" style="1"/>
    <col min="16" max="16" width="12.33203125" style="1" bestFit="1" customWidth="1"/>
    <col min="17" max="16384" width="8.6640625" style="1"/>
  </cols>
  <sheetData>
    <row r="2" spans="1:14" x14ac:dyDescent="0.25">
      <c r="B2" s="15" t="s">
        <v>509</v>
      </c>
      <c r="C2" s="1"/>
      <c r="D2" s="1"/>
      <c r="E2" s="20"/>
    </row>
    <row r="3" spans="1:14" x14ac:dyDescent="0.25">
      <c r="B3" s="15" t="s">
        <v>510</v>
      </c>
      <c r="C3" s="1" t="str">
        <f>'Setting Tanggal'!C8</f>
        <v>: 279/BRSDM.4/KU.220/VI/2023</v>
      </c>
      <c r="D3" s="1"/>
      <c r="E3" s="20"/>
    </row>
    <row r="4" spans="1:14" x14ac:dyDescent="0.25">
      <c r="B4" s="15" t="s">
        <v>511</v>
      </c>
      <c r="C4" s="1" t="str">
        <f>'Setting Tanggal'!C9</f>
        <v>: 24 Juli 2023</v>
      </c>
      <c r="D4" s="1"/>
      <c r="E4" s="20"/>
    </row>
    <row r="9" spans="1:14" x14ac:dyDescent="0.25">
      <c r="A9" s="289" t="s">
        <v>1014</v>
      </c>
      <c r="B9" s="289"/>
      <c r="C9" s="289"/>
      <c r="D9" s="19"/>
    </row>
    <row r="10" spans="1:14" x14ac:dyDescent="0.25">
      <c r="K10" s="1" t="s">
        <v>531</v>
      </c>
      <c r="L10" s="1" t="s">
        <v>5</v>
      </c>
      <c r="M10" s="16" t="s">
        <v>529</v>
      </c>
      <c r="N10" s="1" t="s">
        <v>937</v>
      </c>
    </row>
    <row r="11" spans="1:14" ht="27.6" x14ac:dyDescent="0.25">
      <c r="A11" s="259" t="s">
        <v>532</v>
      </c>
      <c r="B11" s="259" t="s">
        <v>5</v>
      </c>
      <c r="C11" s="260" t="s">
        <v>533</v>
      </c>
      <c r="D11" s="261" t="s">
        <v>938</v>
      </c>
      <c r="K11" s="1" t="str" cm="1">
        <f t="array" ref="K11:L22">_xlfn.UNIQUE(MID(_xlfn._xlws.FILTER('Usulan TUP 4'!$A$15:$B$1000,(LEN('Usulan TUP 4'!$B$15:$B$1000)=6)*('Usulan TUP 4'!$K$15:$K$1000&gt;0),""),1,11))</f>
        <v>DL.2376.AFA</v>
      </c>
      <c r="L11" s="1" t="str">
        <v>521211</v>
      </c>
      <c r="M11" s="16">
        <f>SUMIFS('Usulan TUP 4'!$K$15:$K$1000,'Usulan TUP 4'!$A$15:$A$1000,K11&amp;"*",'Usulan TUP 4'!$B$15:$B$1000,L11)</f>
        <v>22600000</v>
      </c>
      <c r="N11" s="2">
        <f>SUMIFS('Usulan TUP 4'!$L$15:$L$1000,'Usulan TUP 4'!$A$15:$A$1000,K11&amp;"*",'Usulan TUP 4'!$B$15:$B$1000,L11)</f>
        <v>22600000</v>
      </c>
    </row>
    <row r="12" spans="1:14" x14ac:dyDescent="0.25">
      <c r="A12" s="267" t="s">
        <v>11</v>
      </c>
      <c r="B12" s="273" t="s">
        <v>534</v>
      </c>
      <c r="C12" s="275">
        <v>22600000</v>
      </c>
      <c r="D12" s="258">
        <v>0</v>
      </c>
      <c r="E12" s="21"/>
      <c r="F12" s="2"/>
      <c r="G12" s="17"/>
      <c r="K12" s="1" t="str">
        <v>DL.2376.AFA</v>
      </c>
      <c r="L12" s="1" t="str">
        <v>522151</v>
      </c>
      <c r="M12" s="16">
        <f>SUMIFS('Usulan TUP 4'!$K$15:$K$1000,'Usulan TUP 4'!$A$15:$A$1000,K12&amp;"*",'Usulan TUP 4'!$B$15:$B$1000,L12)</f>
        <v>8000000</v>
      </c>
      <c r="N12" s="2">
        <f>SUMIFS('Usulan TUP 4'!$L$15:$L$1000,'Usulan TUP 4'!$A$15:$A$1000,K12&amp;"*",'Usulan TUP 4'!$B$15:$B$1000,L12)</f>
        <v>8000000</v>
      </c>
    </row>
    <row r="13" spans="1:14" x14ac:dyDescent="0.25">
      <c r="A13" s="280"/>
      <c r="B13" s="273" t="s">
        <v>535</v>
      </c>
      <c r="C13" s="275">
        <v>2500000</v>
      </c>
      <c r="D13" s="254">
        <v>0</v>
      </c>
      <c r="E13" s="151"/>
      <c r="F13" s="2"/>
      <c r="G13" s="17"/>
      <c r="K13" s="1" t="str">
        <v>DL.2376.AFA</v>
      </c>
      <c r="L13" s="1" t="str">
        <v>524111</v>
      </c>
      <c r="M13" s="16">
        <f>SUMIFS('Usulan TUP 4'!$K$15:$K$1000,'Usulan TUP 4'!$A$15:$A$1000,K13&amp;"*",'Usulan TUP 4'!$B$15:$B$1000,L13)</f>
        <v>69142000</v>
      </c>
      <c r="N13" s="2">
        <f>SUMIFS('Usulan TUP 4'!$L$15:$L$1000,'Usulan TUP 4'!$A$15:$A$1000,K13&amp;"*",'Usulan TUP 4'!$B$15:$B$1000,L13)</f>
        <v>69142000</v>
      </c>
    </row>
    <row r="14" spans="1:14" x14ac:dyDescent="0.25">
      <c r="A14" s="280"/>
      <c r="B14" s="273" t="s">
        <v>536</v>
      </c>
      <c r="C14" s="275">
        <v>69142000</v>
      </c>
      <c r="D14" s="281">
        <v>0</v>
      </c>
      <c r="E14" s="21"/>
      <c r="F14" s="2"/>
      <c r="G14" s="17"/>
      <c r="K14" s="1" t="str">
        <v>DL.2376.AFA</v>
      </c>
      <c r="L14" s="1" t="str">
        <v>521219</v>
      </c>
      <c r="M14" s="16">
        <f>SUMIFS('Usulan TUP 4'!$K$15:$K$1000,'Usulan TUP 4'!$A$15:$A$1000,K14&amp;"*",'Usulan TUP 4'!$B$15:$B$1000,L14)</f>
        <v>2500000</v>
      </c>
      <c r="N14" s="2">
        <f>SUMIFS('Usulan TUP 4'!$L$15:$L$1000,'Usulan TUP 4'!$A$15:$A$1000,K14&amp;"*",'Usulan TUP 4'!$B$15:$B$1000,L14)</f>
        <v>2500000</v>
      </c>
    </row>
    <row r="15" spans="1:14" x14ac:dyDescent="0.25">
      <c r="A15" s="268"/>
      <c r="B15" s="269" t="s">
        <v>538</v>
      </c>
      <c r="C15" s="275">
        <v>8000000</v>
      </c>
      <c r="D15" s="258">
        <v>0</v>
      </c>
      <c r="E15" s="21"/>
      <c r="F15" s="2"/>
      <c r="K15" s="1" t="str">
        <v>WA.2378.EBA</v>
      </c>
      <c r="L15" s="1" t="str">
        <v>521211</v>
      </c>
      <c r="M15" s="16">
        <f>SUMIFS('Usulan TUP 4'!$K$15:$K$1000,'Usulan TUP 4'!$A$15:$A$1000,K15&amp;"*",'Usulan TUP 4'!$B$15:$B$1000,L15)</f>
        <v>15000000</v>
      </c>
      <c r="N15" s="2">
        <f>SUMIFS('Usulan TUP 4'!$L$15:$L$1000,'Usulan TUP 4'!$A$15:$A$1000,K15&amp;"*",'Usulan TUP 4'!$B$15:$B$1000,L15)</f>
        <v>15000000</v>
      </c>
    </row>
    <row r="16" spans="1:14" x14ac:dyDescent="0.25">
      <c r="A16" s="270" t="s">
        <v>1026</v>
      </c>
      <c r="B16" s="274"/>
      <c r="C16" s="272">
        <v>102242000</v>
      </c>
      <c r="D16" s="272">
        <v>0</v>
      </c>
      <c r="E16" s="21"/>
      <c r="F16" s="2"/>
      <c r="G16" s="17"/>
      <c r="K16" s="1" t="str">
        <v>WA.2378.EBA</v>
      </c>
      <c r="L16" s="1" t="str">
        <v>524111</v>
      </c>
      <c r="M16" s="16">
        <f>SUMIFS('Usulan TUP 4'!$K$15:$K$1000,'Usulan TUP 4'!$A$15:$A$1000,K16&amp;"*",'Usulan TUP 4'!$B$15:$B$1000,L16)</f>
        <v>90350000</v>
      </c>
      <c r="N16" s="2">
        <f>SUMIFS('Usulan TUP 4'!$L$15:$L$1000,'Usulan TUP 4'!$A$15:$A$1000,K16&amp;"*",'Usulan TUP 4'!$B$15:$B$1000,L16)</f>
        <v>90350000</v>
      </c>
    </row>
    <row r="17" spans="1:14" x14ac:dyDescent="0.25">
      <c r="A17" s="267" t="s">
        <v>121</v>
      </c>
      <c r="B17" s="273" t="s">
        <v>534</v>
      </c>
      <c r="C17" s="275">
        <v>15000000</v>
      </c>
      <c r="D17" s="253">
        <v>0</v>
      </c>
      <c r="E17" s="21"/>
      <c r="F17" s="2"/>
      <c r="G17" s="17"/>
      <c r="K17" s="1" t="str">
        <v>WA.2378.EBA</v>
      </c>
      <c r="L17" s="1" t="str">
        <v>524113</v>
      </c>
      <c r="M17" s="16">
        <f>SUMIFS('Usulan TUP 4'!$K$15:$K$1000,'Usulan TUP 4'!$A$15:$A$1000,K17&amp;"*",'Usulan TUP 4'!$B$15:$B$1000,L17)</f>
        <v>1500000</v>
      </c>
      <c r="N17" s="2">
        <f>SUMIFS('Usulan TUP 4'!$L$15:$L$1000,'Usulan TUP 4'!$A$15:$A$1000,K17&amp;"*",'Usulan TUP 4'!$B$15:$B$1000,L17)</f>
        <v>1500000</v>
      </c>
    </row>
    <row r="18" spans="1:14" x14ac:dyDescent="0.25">
      <c r="A18" s="280"/>
      <c r="B18" s="273" t="s">
        <v>536</v>
      </c>
      <c r="C18" s="275">
        <v>90350000</v>
      </c>
      <c r="D18" s="257">
        <v>0</v>
      </c>
      <c r="E18" s="21"/>
      <c r="F18" s="2"/>
      <c r="G18" s="17"/>
      <c r="K18" s="1" t="str">
        <v>WA.2378.EBD</v>
      </c>
      <c r="L18" s="1" t="str">
        <v>521211</v>
      </c>
      <c r="M18" s="16">
        <f>SUMIFS('Usulan TUP 4'!$K$15:$K$1000,'Usulan TUP 4'!$A$15:$A$1000,K18&amp;"*",'Usulan TUP 4'!$B$15:$B$1000,L18)</f>
        <v>29758000</v>
      </c>
      <c r="N18" s="2">
        <f>SUMIFS('Usulan TUP 4'!$L$15:$L$1000,'Usulan TUP 4'!$A$15:$A$1000,K18&amp;"*",'Usulan TUP 4'!$B$15:$B$1000,L18)</f>
        <v>29758000</v>
      </c>
    </row>
    <row r="19" spans="1:14" x14ac:dyDescent="0.25">
      <c r="A19" s="268"/>
      <c r="B19" s="285" t="s">
        <v>588</v>
      </c>
      <c r="C19" s="275">
        <v>1500000</v>
      </c>
      <c r="D19" s="254">
        <v>0</v>
      </c>
      <c r="E19" s="21"/>
      <c r="F19" s="2"/>
      <c r="G19" s="17"/>
      <c r="K19" s="1" t="str">
        <v>WA.2378.EBD</v>
      </c>
      <c r="L19" s="1" t="str">
        <v>521219</v>
      </c>
      <c r="M19" s="16">
        <f>SUMIFS('Usulan TUP 4'!$K$15:$K$1000,'Usulan TUP 4'!$A$15:$A$1000,K19&amp;"*",'Usulan TUP 4'!$B$15:$B$1000,L19)</f>
        <v>700000</v>
      </c>
      <c r="N19" s="2">
        <f>SUMIFS('Usulan TUP 4'!$L$15:$L$1000,'Usulan TUP 4'!$A$15:$A$1000,K19&amp;"*",'Usulan TUP 4'!$B$15:$B$1000,L19)</f>
        <v>700000</v>
      </c>
    </row>
    <row r="20" spans="1:14" x14ac:dyDescent="0.25">
      <c r="A20" s="270" t="s">
        <v>1027</v>
      </c>
      <c r="B20" s="274"/>
      <c r="C20" s="272">
        <v>106850000</v>
      </c>
      <c r="D20" s="272">
        <v>0</v>
      </c>
      <c r="E20" s="21"/>
      <c r="F20" s="2" t="str">
        <f>'Setting Tanggal'!C14</f>
        <v>Jakarta, 24 Juli 2023</v>
      </c>
      <c r="K20" s="1" t="str">
        <v>WA.2378.EBD</v>
      </c>
      <c r="L20" s="1" t="str">
        <v>524111</v>
      </c>
      <c r="M20" s="16">
        <f>SUMIFS('Usulan TUP 4'!$K$15:$K$1000,'Usulan TUP 4'!$A$15:$A$1000,K20&amp;"*",'Usulan TUP 4'!$B$15:$B$1000,L20)</f>
        <v>71400000</v>
      </c>
      <c r="N20" s="2">
        <f>SUMIFS('Usulan TUP 4'!$L$15:$L$1000,'Usulan TUP 4'!$A$15:$A$1000,K20&amp;"*",'Usulan TUP 4'!$B$15:$B$1000,L20)</f>
        <v>71400000</v>
      </c>
    </row>
    <row r="21" spans="1:14" x14ac:dyDescent="0.25">
      <c r="A21" s="267" t="s">
        <v>313</v>
      </c>
      <c r="B21" s="273" t="s">
        <v>534</v>
      </c>
      <c r="C21" s="275">
        <v>29758000</v>
      </c>
      <c r="D21" s="254">
        <v>0</v>
      </c>
      <c r="E21" s="21"/>
      <c r="F21" s="2" t="str">
        <f>'Setting Tanggal'!C15</f>
        <v>Pejabat Pembuat Komitmen</v>
      </c>
      <c r="G21" s="17"/>
      <c r="K21" s="1" t="str">
        <v>WA.2378.EBD</v>
      </c>
      <c r="L21" s="1" t="str">
        <v>524113</v>
      </c>
      <c r="M21" s="16">
        <f>SUMIFS('Usulan TUP 4'!$K$15:$K$1000,'Usulan TUP 4'!$A$15:$A$1000,K21&amp;"*",'Usulan TUP 4'!$B$15:$B$1000,L21)</f>
        <v>1050000</v>
      </c>
      <c r="N21" s="2">
        <f>SUMIFS('Usulan TUP 4'!$L$15:$L$1000,'Usulan TUP 4'!$A$15:$A$1000,K21&amp;"*",'Usulan TUP 4'!$B$15:$B$1000,L21)</f>
        <v>1050000</v>
      </c>
    </row>
    <row r="22" spans="1:14" x14ac:dyDescent="0.25">
      <c r="A22" s="280"/>
      <c r="B22" s="273" t="s">
        <v>535</v>
      </c>
      <c r="C22" s="275">
        <v>700000</v>
      </c>
      <c r="D22" s="254">
        <v>0</v>
      </c>
      <c r="E22" s="21"/>
      <c r="F22" s="2" t="str">
        <f>'Setting Tanggal'!C16</f>
        <v>Pusat Pendidikan KP,</v>
      </c>
      <c r="G22" s="17"/>
      <c r="K22" s="1" t="str">
        <v>WA.4345.EBC</v>
      </c>
      <c r="L22" s="1" t="str">
        <v>521211</v>
      </c>
      <c r="M22" s="16">
        <f>SUMIFS('Usulan TUP 4'!$K$15:$K$1000,'Usulan TUP 4'!$A$15:$A$1000,K22&amp;"*",'Usulan TUP 4'!$B$15:$B$1000,L22)</f>
        <v>20000000</v>
      </c>
      <c r="N22" s="2">
        <f>SUMIFS('Usulan TUP 4'!$L$15:$L$1000,'Usulan TUP 4'!$A$15:$A$1000,K22&amp;"*",'Usulan TUP 4'!$B$15:$B$1000,L22)</f>
        <v>20000000</v>
      </c>
    </row>
    <row r="23" spans="1:14" x14ac:dyDescent="0.25">
      <c r="A23" s="280"/>
      <c r="B23" s="273" t="s">
        <v>536</v>
      </c>
      <c r="C23" s="275">
        <v>71400000</v>
      </c>
      <c r="D23" s="254">
        <v>0</v>
      </c>
      <c r="F23" s="2"/>
      <c r="G23" s="17"/>
      <c r="M23" s="16">
        <f>SUMIFS('Usulan TUP 4'!$K$15:$K$1000,'Usulan TUP 4'!$A$15:$A$1000,K23&amp;"*",'Usulan TUP 4'!$B$15:$B$1000,L23)</f>
        <v>0</v>
      </c>
      <c r="N23" s="2">
        <f>SUMIFS('Usulan TUP 4'!$L$15:$L$1000,'Usulan TUP 4'!$A$15:$A$1000,K23&amp;"*",'Usulan TUP 4'!$B$15:$B$1000,L23)</f>
        <v>0</v>
      </c>
    </row>
    <row r="24" spans="1:14" x14ac:dyDescent="0.25">
      <c r="A24" s="268"/>
      <c r="B24" s="283" t="s">
        <v>588</v>
      </c>
      <c r="C24" s="275">
        <v>1050000</v>
      </c>
      <c r="D24" s="254">
        <v>0</v>
      </c>
      <c r="F24" s="2"/>
      <c r="M24" s="16">
        <f>SUMIFS('Usulan TUP 4'!$K$15:$K$1000,'Usulan TUP 4'!$A$15:$A$1000,K24&amp;"*",'Usulan TUP 4'!$B$15:$B$1000,L24)</f>
        <v>0</v>
      </c>
      <c r="N24" s="2">
        <f>SUMIFS('Usulan TUP 4'!$L$15:$L$1000,'Usulan TUP 4'!$A$15:$A$1000,K24&amp;"*",'Usulan TUP 4'!$B$15:$B$1000,L24)</f>
        <v>0</v>
      </c>
    </row>
    <row r="25" spans="1:14" x14ac:dyDescent="0.25">
      <c r="A25" s="270" t="s">
        <v>1028</v>
      </c>
      <c r="B25" s="271"/>
      <c r="C25" s="272">
        <v>102908000</v>
      </c>
      <c r="D25" s="272">
        <v>0</v>
      </c>
      <c r="F25" s="2"/>
      <c r="M25" s="16">
        <f>SUMIFS('Usulan TUP 4'!$K$15:$K$1000,'Usulan TUP 4'!$A$15:$A$1000,K25&amp;"*",'Usulan TUP 4'!$B$15:$B$1000,L25)</f>
        <v>0</v>
      </c>
      <c r="N25" s="2">
        <f>SUMIFS('Usulan TUP 4'!$L$15:$L$1000,'Usulan TUP 4'!$A$15:$A$1000,K25&amp;"*",'Usulan TUP 4'!$B$15:$B$1000,L25)</f>
        <v>0</v>
      </c>
    </row>
    <row r="26" spans="1:14" x14ac:dyDescent="0.25">
      <c r="A26" s="252" t="s">
        <v>432</v>
      </c>
      <c r="B26" s="283" t="s">
        <v>534</v>
      </c>
      <c r="C26" s="275">
        <v>20000000</v>
      </c>
      <c r="D26" s="254">
        <v>0</v>
      </c>
      <c r="F26" s="2"/>
      <c r="H26" s="17"/>
      <c r="M26" s="16">
        <f>SUMIFS('Usulan TUP 4'!$K$15:$K$1000,'Usulan TUP 4'!$A$15:$A$1000,K26&amp;"*",'Usulan TUP 4'!$B$15:$B$1000,L26)</f>
        <v>0</v>
      </c>
      <c r="N26" s="2">
        <f>SUMIFS('Usulan TUP 4'!$L$15:$L$1000,'Usulan TUP 4'!$A$15:$A$1000,K26&amp;"*",'Usulan TUP 4'!$B$15:$B$1000,L26)</f>
        <v>0</v>
      </c>
    </row>
    <row r="27" spans="1:14" x14ac:dyDescent="0.25">
      <c r="A27" s="284" t="s">
        <v>1030</v>
      </c>
      <c r="B27" s="286"/>
      <c r="C27" s="272">
        <v>20000000</v>
      </c>
      <c r="D27" s="254">
        <v>0</v>
      </c>
      <c r="F27" s="2"/>
    </row>
    <row r="28" spans="1:14" x14ac:dyDescent="0.25">
      <c r="A28" s="255" t="s">
        <v>537</v>
      </c>
      <c r="B28" s="256"/>
      <c r="C28" s="257">
        <v>332000000</v>
      </c>
      <c r="D28" s="257">
        <v>0</v>
      </c>
      <c r="F28" s="2"/>
    </row>
    <row r="29" spans="1:14" x14ac:dyDescent="0.25">
      <c r="B29" s="18"/>
      <c r="F29" s="2" t="str">
        <f>'Setting Tanggal'!C23</f>
        <v>Sutrisno, S.Pi., M.M.</v>
      </c>
    </row>
    <row r="30" spans="1:14" x14ac:dyDescent="0.25">
      <c r="B30" s="18"/>
      <c r="F30" s="2" t="str">
        <f>'Setting Tanggal'!C24</f>
        <v>NIP. 19700606 199803 1 004</v>
      </c>
    </row>
    <row r="31" spans="1:14" x14ac:dyDescent="0.25">
      <c r="B31" s="18"/>
    </row>
    <row r="32" spans="1:14" ht="27.45" customHeight="1" x14ac:dyDescent="0.25">
      <c r="B32" s="18"/>
    </row>
    <row r="33" spans="2:8" x14ac:dyDescent="0.25">
      <c r="B33" s="18"/>
      <c r="C33" s="36"/>
    </row>
    <row r="34" spans="2:8" x14ac:dyDescent="0.25">
      <c r="B34" s="18"/>
      <c r="C34" s="36"/>
      <c r="H34" s="23"/>
    </row>
    <row r="35" spans="2:8" x14ac:dyDescent="0.25">
      <c r="B35" s="18"/>
      <c r="H35" s="23"/>
    </row>
    <row r="36" spans="2:8" x14ac:dyDescent="0.25">
      <c r="B36" s="18"/>
    </row>
    <row r="37" spans="2:8" x14ac:dyDescent="0.25">
      <c r="B37" s="18"/>
    </row>
  </sheetData>
  <mergeCells count="1">
    <mergeCell ref="A9:C9"/>
  </mergeCells>
  <pageMargins left="0.7" right="0.7" top="0.75" bottom="0.75" header="0.3" footer="0.3"/>
  <pageSetup paperSize="9" scale="92" fitToHeight="0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tabColor rgb="FFFF0000"/>
    <outlinePr summaryBelow="0" summaryRight="0"/>
    <pageSetUpPr fitToPage="1"/>
  </sheetPr>
  <dimension ref="B2:XEY997"/>
  <sheetViews>
    <sheetView showGridLines="0" tabSelected="1" view="pageBreakPreview" topLeftCell="A8" zoomScale="70" zoomScaleNormal="90" zoomScaleSheetLayoutView="70" workbookViewId="0">
      <selection activeCell="P16" sqref="P16"/>
    </sheetView>
  </sheetViews>
  <sheetFormatPr defaultColWidth="14" defaultRowHeight="15" customHeight="1" x14ac:dyDescent="0.25"/>
  <cols>
    <col min="1" max="1" width="3.6640625" style="3" customWidth="1"/>
    <col min="2" max="2" width="6.33203125" style="3" customWidth="1"/>
    <col min="3" max="3" width="19.6640625" style="3" customWidth="1"/>
    <col min="4" max="4" width="39.33203125" style="3" bestFit="1" customWidth="1"/>
    <col min="5" max="5" width="20" style="3" customWidth="1"/>
    <col min="6" max="6" width="19.33203125" style="3" customWidth="1"/>
    <col min="7" max="7" width="20.33203125" style="3" hidden="1" customWidth="1"/>
    <col min="8" max="8" width="24.5546875" style="3" customWidth="1"/>
    <col min="9" max="9" width="17.5546875" style="3" customWidth="1"/>
    <col min="10" max="10" width="11.77734375" style="325" customWidth="1"/>
    <col min="11" max="11" width="20.6640625" style="3" customWidth="1"/>
    <col min="12" max="12" width="14.21875" style="3" customWidth="1"/>
    <col min="13" max="13" width="16.6640625" style="3" customWidth="1"/>
    <col min="14" max="15" width="14" style="3"/>
    <col min="16" max="16" width="16.44140625" style="276" bestFit="1" customWidth="1"/>
    <col min="17" max="16384" width="14" style="3"/>
  </cols>
  <sheetData>
    <row r="2" spans="2:16379" ht="15" customHeight="1" x14ac:dyDescent="0.3">
      <c r="B2" s="5" t="s">
        <v>940</v>
      </c>
      <c r="C2" s="5"/>
      <c r="D2" s="5"/>
      <c r="E2" s="5"/>
      <c r="F2" s="5"/>
      <c r="G2" s="5"/>
      <c r="H2" s="5"/>
      <c r="I2" s="5"/>
      <c r="J2" s="4"/>
      <c r="K2" s="5"/>
      <c r="L2" s="5"/>
      <c r="M2" s="1"/>
      <c r="N2" s="1"/>
      <c r="O2" s="1"/>
      <c r="P2" s="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</row>
    <row r="3" spans="2:16379" ht="15" customHeight="1" x14ac:dyDescent="0.3">
      <c r="B3" s="37" t="s">
        <v>518</v>
      </c>
      <c r="C3" s="37"/>
      <c r="D3" s="37"/>
      <c r="E3" s="37"/>
      <c r="F3" s="37"/>
      <c r="G3" s="37"/>
      <c r="H3" s="37"/>
      <c r="I3" s="37"/>
      <c r="J3" s="324"/>
      <c r="K3" s="37"/>
      <c r="L3" s="37"/>
      <c r="M3" s="1"/>
      <c r="N3" s="1"/>
      <c r="O3" s="1"/>
      <c r="P3" s="2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</row>
    <row r="4" spans="2:16379" x14ac:dyDescent="0.25"/>
    <row r="5" spans="2:16379" ht="15.6" hidden="1" x14ac:dyDescent="0.3">
      <c r="B5" s="290" t="s">
        <v>519</v>
      </c>
      <c r="C5" s="291"/>
      <c r="D5" s="4" t="s">
        <v>520</v>
      </c>
    </row>
    <row r="6" spans="2:16379" ht="39.6" customHeight="1" x14ac:dyDescent="0.3">
      <c r="B6" s="292" t="s">
        <v>521</v>
      </c>
      <c r="C6" s="294" t="s">
        <v>522</v>
      </c>
      <c r="D6" s="294" t="s">
        <v>523</v>
      </c>
      <c r="E6" s="297" t="str">
        <f>"Pagu "</f>
        <v xml:space="preserve">Pagu </v>
      </c>
      <c r="F6" s="299" t="s">
        <v>517</v>
      </c>
      <c r="G6" s="301" t="s">
        <v>941</v>
      </c>
      <c r="H6" s="303" t="s">
        <v>1034</v>
      </c>
      <c r="I6" s="313" t="s">
        <v>1035</v>
      </c>
      <c r="J6" s="314"/>
      <c r="K6" s="296" t="s">
        <v>1033</v>
      </c>
      <c r="L6" s="296"/>
      <c r="M6" s="5" t="s">
        <v>1031</v>
      </c>
      <c r="N6" s="5" t="s">
        <v>1032</v>
      </c>
      <c r="O6" s="5"/>
      <c r="P6" s="277"/>
      <c r="Q6" s="5"/>
    </row>
    <row r="7" spans="2:16379" ht="25.95" customHeight="1" x14ac:dyDescent="0.3">
      <c r="B7" s="293"/>
      <c r="C7" s="295"/>
      <c r="D7" s="295"/>
      <c r="E7" s="298"/>
      <c r="F7" s="300"/>
      <c r="G7" s="302"/>
      <c r="H7" s="304"/>
      <c r="I7" s="323" t="s">
        <v>1038</v>
      </c>
      <c r="J7" s="323" t="s">
        <v>1039</v>
      </c>
      <c r="K7" s="318" t="s">
        <v>1038</v>
      </c>
      <c r="L7" s="318" t="s">
        <v>1039</v>
      </c>
      <c r="M7" s="5"/>
      <c r="N7" s="5"/>
      <c r="O7" s="5"/>
      <c r="P7" s="277"/>
      <c r="Q7" s="5"/>
    </row>
    <row r="8" spans="2:16379" ht="19.5" customHeight="1" x14ac:dyDescent="0.25">
      <c r="B8" s="6" t="s">
        <v>21</v>
      </c>
      <c r="C8" s="305" t="s">
        <v>524</v>
      </c>
      <c r="D8" s="306"/>
      <c r="E8" s="38"/>
      <c r="F8" s="38"/>
      <c r="G8" s="8"/>
      <c r="H8" s="7"/>
      <c r="I8" s="7"/>
      <c r="J8" s="322"/>
      <c r="K8" s="321"/>
      <c r="L8" s="7"/>
      <c r="M8" s="9"/>
      <c r="N8" s="9"/>
      <c r="O8" s="9"/>
      <c r="P8" s="278"/>
      <c r="Q8" s="9"/>
    </row>
    <row r="9" spans="2:16379" ht="19.5" customHeight="1" x14ac:dyDescent="0.25">
      <c r="B9" s="307">
        <v>1</v>
      </c>
      <c r="C9" s="310" t="s">
        <v>497</v>
      </c>
      <c r="D9" s="39" t="s">
        <v>498</v>
      </c>
      <c r="E9" s="40" cm="1">
        <f t="array" ref="E9">SUM(_xlfn._xlws.FILTER('Usulan TUP 4'!$G$15:$G$1000,'Usulan TUP 4'!$P$15:$P$1000=D9,0))</f>
        <v>364329000</v>
      </c>
      <c r="F9" s="40" cm="1">
        <f t="array" ref="F9">SUM(_xlfn._xlws.FILTER('Usulan TUP 4'!$J$15:$J$1000,'Usulan TUP 4'!$P$15:$P$1000=D9,0))</f>
        <v>186909098</v>
      </c>
      <c r="G9" s="10" cm="1">
        <f t="array" ref="G9">SUM(_xlfn._xlws.FILTER('Usulan TUP 4'!$K$15:$K$1000,'Usulan TUP 4'!$P$15:$P$1000=D9,0))</f>
        <v>38450000</v>
      </c>
      <c r="H9" s="10" cm="1">
        <f t="array" ref="H9">SUM(_xlfn._xlws.FILTER('Usulan TUP 4'!$L$15:$L$1000,'Usulan TUP 4'!$P$15:$P$1000=$D9,0))</f>
        <v>38450000</v>
      </c>
      <c r="I9" s="11">
        <v>12548650</v>
      </c>
      <c r="J9" s="326">
        <f>I9/H9*100</f>
        <v>32.636280884265275</v>
      </c>
      <c r="K9" s="12">
        <f>H9-I9</f>
        <v>25901350</v>
      </c>
      <c r="L9" s="315">
        <f>K9/H9*100</f>
        <v>67.363719115734725</v>
      </c>
      <c r="M9" s="13"/>
      <c r="N9" s="13"/>
      <c r="O9" s="13"/>
      <c r="P9" s="279"/>
      <c r="Q9" s="13"/>
    </row>
    <row r="10" spans="2:16379" ht="19.5" customHeight="1" x14ac:dyDescent="0.25">
      <c r="B10" s="308"/>
      <c r="C10" s="308"/>
      <c r="D10" s="39" t="s">
        <v>499</v>
      </c>
      <c r="E10" s="40" cm="1">
        <f t="array" ref="E10">SUM(_xlfn._xlws.FILTER('Usulan TUP 4'!$G$15:$G$1000,'Usulan TUP 4'!$P$15:$P$1000=D10,0))</f>
        <v>258356000</v>
      </c>
      <c r="F10" s="40" cm="1">
        <f t="array" ref="F10">SUM(_xlfn._xlws.FILTER('Usulan TUP 4'!$J$15:$J$1000,'Usulan TUP 4'!$P$15:$P$1000=D10,0))</f>
        <v>158865188</v>
      </c>
      <c r="G10" s="10" cm="1">
        <f t="array" ref="G10">SUM(_xlfn._xlws.FILTER('Usulan TUP 4'!$K$15:$K$1000,'Usulan TUP 4'!$P$15:$P$1000=D10,0))</f>
        <v>20450000</v>
      </c>
      <c r="H10" s="10" cm="1">
        <f t="array" ref="H10">SUM(_xlfn._xlws.FILTER('Usulan TUP 4'!$L$15:$L$1000,'Usulan TUP 4'!$P$15:$P$1000=$D10,0))</f>
        <v>20450000</v>
      </c>
      <c r="I10" s="11">
        <v>15243182</v>
      </c>
      <c r="J10" s="326">
        <f t="shared" ref="J10:J21" si="0">I10/H10*100</f>
        <v>74.538787286063567</v>
      </c>
      <c r="K10" s="12">
        <f>H10-I10</f>
        <v>5206818</v>
      </c>
      <c r="L10" s="319">
        <f t="shared" ref="L10:L21" si="1">K10/H10*100</f>
        <v>25.461212713936433</v>
      </c>
      <c r="M10" s="13"/>
      <c r="N10" s="13"/>
      <c r="O10" s="13"/>
      <c r="P10" s="279"/>
      <c r="Q10" s="13"/>
    </row>
    <row r="11" spans="2:16379" ht="19.5" customHeight="1" x14ac:dyDescent="0.25">
      <c r="B11" s="308"/>
      <c r="C11" s="308"/>
      <c r="D11" s="30" t="s">
        <v>525</v>
      </c>
      <c r="E11" s="31">
        <f t="shared" ref="E11:K11" si="2">SUM(E9:E10)</f>
        <v>622685000</v>
      </c>
      <c r="F11" s="31">
        <f t="shared" si="2"/>
        <v>345774286</v>
      </c>
      <c r="G11" s="22">
        <f t="shared" si="2"/>
        <v>58900000</v>
      </c>
      <c r="H11" s="22">
        <f t="shared" si="2"/>
        <v>58900000</v>
      </c>
      <c r="I11" s="22">
        <f t="shared" ref="I11" si="3">SUM(I9:I10)</f>
        <v>27791832</v>
      </c>
      <c r="J11" s="327">
        <f t="shared" si="0"/>
        <v>47.184774193548385</v>
      </c>
      <c r="K11" s="22">
        <f t="shared" si="2"/>
        <v>31108168</v>
      </c>
      <c r="L11" s="320">
        <f t="shared" si="1"/>
        <v>52.815225806451615</v>
      </c>
      <c r="M11" s="25"/>
      <c r="N11" s="13"/>
      <c r="O11" s="13"/>
      <c r="P11" s="279"/>
      <c r="Q11" s="13"/>
    </row>
    <row r="12" spans="2:16379" ht="19.5" customHeight="1" x14ac:dyDescent="0.25">
      <c r="B12" s="307">
        <v>2</v>
      </c>
      <c r="C12" s="310" t="s">
        <v>505</v>
      </c>
      <c r="D12" s="39" t="s">
        <v>506</v>
      </c>
      <c r="E12" s="40" cm="1">
        <f t="array" ref="E12">SUM(_xlfn._xlws.FILTER('Usulan TUP 4'!$G$15:$G$1000,'Usulan TUP 4'!$P$15:$P$1000=D12,0))</f>
        <v>10025131000</v>
      </c>
      <c r="F12" s="40" cm="1">
        <f t="array" ref="F12">SUM(_xlfn._xlws.FILTER('Usulan TUP 4'!$J$15:$J$1000,'Usulan TUP 4'!$P$15:$P$1000=D12,0))</f>
        <v>5945051388</v>
      </c>
      <c r="G12" s="10" cm="1">
        <f t="array" ref="G12">SUM(_xlfn._xlws.FILTER('Usulan TUP 4'!$K$15:$K$1000,'Usulan TUP 4'!$P$15:$P$1000=D12,0))</f>
        <v>44250000</v>
      </c>
      <c r="H12" s="33" cm="1">
        <f t="array" ref="H12">SUM(_xlfn._xlws.FILTER('Usulan TUP 4'!$L$15:$L$1000,'Usulan TUP 4'!$P$15:$P$1000=$D12,0))</f>
        <v>44250000</v>
      </c>
      <c r="I12" s="11" cm="1">
        <f t="array" ref="I12">SUM(_xlfn._xlws.FILTER('Usulan TUP 4'!$M$15:$M$1000,'Usulan TUP 4'!$P$15:$P$1000=$D12,0))</f>
        <v>42846653</v>
      </c>
      <c r="J12" s="326">
        <f t="shared" si="0"/>
        <v>96.828594350282486</v>
      </c>
      <c r="K12" s="12">
        <f>H12-I12</f>
        <v>1403347</v>
      </c>
      <c r="L12" s="319">
        <f t="shared" si="1"/>
        <v>3.171405649717514</v>
      </c>
      <c r="M12" s="25"/>
      <c r="N12" s="25"/>
      <c r="O12" s="13"/>
      <c r="P12" s="279"/>
      <c r="Q12" s="13"/>
    </row>
    <row r="13" spans="2:16379" ht="19.5" customHeight="1" x14ac:dyDescent="0.25">
      <c r="B13" s="308"/>
      <c r="C13" s="308"/>
      <c r="D13" s="39" t="s">
        <v>507</v>
      </c>
      <c r="E13" s="40" cm="1">
        <f t="array" ref="E13">SUM(_xlfn._xlws.FILTER('Usulan TUP 4'!$G$15:$G$1000,'Usulan TUP 4'!$P$15:$P$1000=D13,0))</f>
        <v>801164000</v>
      </c>
      <c r="F13" s="40" cm="1">
        <f t="array" ref="F13">SUM(_xlfn._xlws.FILTER('Usulan TUP 4'!$J$15:$J$1000,'Usulan TUP 4'!$P$15:$P$1000=D13,0))</f>
        <v>634755515</v>
      </c>
      <c r="G13" s="10" cm="1">
        <f t="array" ref="G13">SUM(_xlfn._xlws.FILTER('Usulan TUP 4'!$K$15:$K$1000,'Usulan TUP 4'!$P$15:$P$1000=D13,0))</f>
        <v>40600000</v>
      </c>
      <c r="H13" s="10" cm="1">
        <f t="array" ref="H13">SUM(_xlfn._xlws.FILTER('Usulan TUP 4'!$L$15:$L$1000,'Usulan TUP 4'!$P$15:$P$1000=$D13,0))</f>
        <v>40600000</v>
      </c>
      <c r="I13" s="11">
        <v>23000000</v>
      </c>
      <c r="J13" s="326">
        <f t="shared" si="0"/>
        <v>56.650246305418719</v>
      </c>
      <c r="K13" s="12">
        <f>H13-I13</f>
        <v>17600000</v>
      </c>
      <c r="L13" s="319">
        <f t="shared" si="1"/>
        <v>43.349753694581281</v>
      </c>
      <c r="M13" s="13"/>
      <c r="N13" s="13"/>
      <c r="O13" s="13"/>
      <c r="P13" s="279"/>
      <c r="Q13" s="13"/>
    </row>
    <row r="14" spans="2:16379" ht="19.5" customHeight="1" x14ac:dyDescent="0.25">
      <c r="B14" s="308"/>
      <c r="C14" s="308"/>
      <c r="D14" s="30" t="s">
        <v>526</v>
      </c>
      <c r="E14" s="31">
        <f t="shared" ref="E14:K14" si="4">SUM(E12:E13)</f>
        <v>10826295000</v>
      </c>
      <c r="F14" s="31">
        <f t="shared" si="4"/>
        <v>6579806903</v>
      </c>
      <c r="G14" s="22">
        <f t="shared" si="4"/>
        <v>84850000</v>
      </c>
      <c r="H14" s="22">
        <f t="shared" si="4"/>
        <v>84850000</v>
      </c>
      <c r="I14" s="22">
        <f t="shared" ref="I14" si="5">SUM(I12:I13)</f>
        <v>65846653</v>
      </c>
      <c r="J14" s="327">
        <f t="shared" si="0"/>
        <v>77.603598114319382</v>
      </c>
      <c r="K14" s="22">
        <f t="shared" si="4"/>
        <v>19003347</v>
      </c>
      <c r="L14" s="320">
        <f t="shared" si="1"/>
        <v>22.396401885680614</v>
      </c>
      <c r="M14" s="25"/>
      <c r="N14" s="13"/>
      <c r="O14" s="13"/>
      <c r="P14" s="279"/>
      <c r="Q14" s="13"/>
    </row>
    <row r="15" spans="2:16379" ht="19.5" customHeight="1" x14ac:dyDescent="0.25">
      <c r="B15" s="307">
        <v>3</v>
      </c>
      <c r="C15" s="310" t="s">
        <v>500</v>
      </c>
      <c r="D15" s="39" t="s">
        <v>501</v>
      </c>
      <c r="E15" s="40" cm="1">
        <f t="array" ref="E15">SUM(_xlfn._xlws.FILTER('Usulan TUP 4'!$G$15:$G$1000,'Usulan TUP 4'!$P$15:$P$1000=D15,0))</f>
        <v>525378000</v>
      </c>
      <c r="F15" s="40" cm="1">
        <f t="array" ref="F15">SUM(_xlfn._xlws.FILTER('Usulan TUP 4'!$J$15:$J$1000,'Usulan TUP 4'!$P$15:$P$1000=D15,0))</f>
        <v>259108494</v>
      </c>
      <c r="G15" s="10" cm="1">
        <f t="array" ref="G15">SUM(_xlfn._xlws.FILTER('Usulan TUP 4'!$K$15:$K$1000,'Usulan TUP 4'!$P$15:$P$1000=D15,0))</f>
        <v>62042000</v>
      </c>
      <c r="H15" s="10" cm="1">
        <f t="array" ref="H15">SUM(_xlfn._xlws.FILTER('Usulan TUP 4'!$L$15:$L$1000,'Usulan TUP 4'!$P$15:$P$1000=$D15,0))</f>
        <v>62042000</v>
      </c>
      <c r="I15" s="11">
        <f>23358484+10000000</f>
        <v>33358484</v>
      </c>
      <c r="J15" s="326">
        <f t="shared" si="0"/>
        <v>53.767583250056418</v>
      </c>
      <c r="K15" s="12">
        <f>H15-I15</f>
        <v>28683516</v>
      </c>
      <c r="L15" s="319">
        <f t="shared" si="1"/>
        <v>46.232416749943589</v>
      </c>
      <c r="M15" s="13"/>
      <c r="N15" s="27"/>
      <c r="O15" s="13"/>
      <c r="P15" s="279"/>
      <c r="Q15" s="13"/>
    </row>
    <row r="16" spans="2:16379" ht="19.5" customHeight="1" x14ac:dyDescent="0.25">
      <c r="B16" s="308"/>
      <c r="C16" s="308"/>
      <c r="D16" s="39" t="s">
        <v>502</v>
      </c>
      <c r="E16" s="40" cm="1">
        <f t="array" ref="E16">SUM(_xlfn._xlws.FILTER('Usulan TUP 4'!$G$15:$G$1000,'Usulan TUP 4'!$P$15:$P$1000=D16,0))</f>
        <v>219670000</v>
      </c>
      <c r="F16" s="40" cm="1">
        <f t="array" ref="F16">SUM(_xlfn._xlws.FILTER('Usulan TUP 4'!$J$15:$J$1000,'Usulan TUP 4'!$P$15:$P$1000=D16,0))</f>
        <v>64946056</v>
      </c>
      <c r="G16" s="10" cm="1">
        <f t="array" ref="G16">SUM(_xlfn._xlws.FILTER('Usulan TUP 4'!$K$15:$K$1000,'Usulan TUP 4'!$P$15:$P$1000=D16,0))</f>
        <v>0</v>
      </c>
      <c r="H16" s="10" cm="1">
        <f t="array" ref="H16">SUM(_xlfn._xlws.FILTER('Usulan TUP 4'!$L$15:$L$1000,'Usulan TUP 4'!$P$15:$P$1000=$D16,0))</f>
        <v>0</v>
      </c>
      <c r="I16" s="11" cm="1">
        <f t="array" ref="I16">SUM(_xlfn._xlws.FILTER('Usulan TUP 4'!$M$15:$M$1000,'Usulan TUP 4'!$P$15:$P$1000=$D16,0))</f>
        <v>0</v>
      </c>
      <c r="J16" s="326"/>
      <c r="K16" s="12">
        <f>H16-I16</f>
        <v>0</v>
      </c>
      <c r="L16" s="319"/>
      <c r="M16" s="13"/>
      <c r="N16" s="13"/>
      <c r="O16" s="13"/>
      <c r="P16" s="279"/>
      <c r="Q16" s="13"/>
    </row>
    <row r="17" spans="2:17" ht="19.5" customHeight="1" x14ac:dyDescent="0.25">
      <c r="B17" s="308"/>
      <c r="C17" s="308"/>
      <c r="D17" s="30" t="s">
        <v>527</v>
      </c>
      <c r="E17" s="31">
        <f t="shared" ref="E17:K17" si="6">SUM(E15:E16)</f>
        <v>745048000</v>
      </c>
      <c r="F17" s="31">
        <f t="shared" si="6"/>
        <v>324054550</v>
      </c>
      <c r="G17" s="22">
        <f t="shared" si="6"/>
        <v>62042000</v>
      </c>
      <c r="H17" s="22">
        <f t="shared" si="6"/>
        <v>62042000</v>
      </c>
      <c r="I17" s="22">
        <f t="shared" ref="I17" si="7">SUM(I15:I16)</f>
        <v>33358484</v>
      </c>
      <c r="J17" s="327">
        <f t="shared" si="0"/>
        <v>53.767583250056418</v>
      </c>
      <c r="K17" s="22">
        <f t="shared" si="6"/>
        <v>28683516</v>
      </c>
      <c r="L17" s="320">
        <f t="shared" si="1"/>
        <v>46.232416749943589</v>
      </c>
      <c r="M17" s="25"/>
      <c r="N17" s="25"/>
      <c r="O17" s="13"/>
      <c r="P17" s="279"/>
      <c r="Q17" s="13"/>
    </row>
    <row r="18" spans="2:17" ht="19.5" customHeight="1" x14ac:dyDescent="0.25">
      <c r="B18" s="307">
        <v>4</v>
      </c>
      <c r="C18" s="310" t="s">
        <v>503</v>
      </c>
      <c r="D18" s="39" t="s">
        <v>504</v>
      </c>
      <c r="E18" s="40" cm="1">
        <f t="array" ref="E18">SUM(_xlfn._xlws.FILTER('Usulan TUP 4'!$G$15:$G$1000,'Usulan TUP 4'!$P$15:$P$1000=D18,0))</f>
        <v>3568814000</v>
      </c>
      <c r="F18" s="40" cm="1">
        <f t="array" ref="F18">SUM(_xlfn._xlws.FILTER('Usulan TUP 4'!$J$15:$J$1000,'Usulan TUP 4'!$P$15:$P$1000=D18,0))</f>
        <v>2117101184</v>
      </c>
      <c r="G18" s="10" cm="1">
        <f t="array" ref="G18">SUM(_xlfn._xlws.FILTER('Usulan TUP 4'!$K$15:$K$1000,'Usulan TUP 4'!$P$15:$P$1000=D18,0))</f>
        <v>84150000</v>
      </c>
      <c r="H18" s="10" cm="1">
        <f t="array" ref="H18">SUM(_xlfn._xlws.FILTER('Usulan TUP 4'!$L$15:$L$1000,'Usulan TUP 4'!$P$15:$P$1000=$D18,0))</f>
        <v>84150000</v>
      </c>
      <c r="I18" s="11" cm="1">
        <f t="array" ref="I18">SUM(_xlfn._xlws.FILTER('Usulan TUP 4'!$M$15:$M$1000,'Usulan TUP 4'!$P$15:$P$1000=$D18,0))+8000000</f>
        <v>66792460</v>
      </c>
      <c r="J18" s="326">
        <f t="shared" si="0"/>
        <v>79.373095662507438</v>
      </c>
      <c r="K18" s="12">
        <f>H18-I18</f>
        <v>17357540</v>
      </c>
      <c r="L18" s="319">
        <f t="shared" si="1"/>
        <v>20.626904337492572</v>
      </c>
      <c r="M18" s="279">
        <f>56674460+2100000</f>
        <v>58774460</v>
      </c>
      <c r="N18" s="279">
        <f>G18-M18</f>
        <v>25375540</v>
      </c>
      <c r="O18" s="13"/>
      <c r="P18" s="279"/>
      <c r="Q18" s="13"/>
    </row>
    <row r="19" spans="2:17" ht="19.5" customHeight="1" x14ac:dyDescent="0.25">
      <c r="B19" s="308"/>
      <c r="C19" s="308"/>
      <c r="D19" s="39" t="s">
        <v>508</v>
      </c>
      <c r="E19" s="40" cm="1">
        <f t="array" ref="E19">SUM(_xlfn._xlws.FILTER('Usulan TUP 4'!$G$15:$G$1000,'Usulan TUP 4'!$P$15:$P$1000=D19,0))</f>
        <v>7525338000</v>
      </c>
      <c r="F19" s="40" cm="1">
        <f t="array" ref="F19">SUM(_xlfn._xlws.FILTER('Usulan TUP 4'!$J$15:$J$1000,'Usulan TUP 4'!$P$15:$P$1000=D19,0))</f>
        <v>3728587912</v>
      </c>
      <c r="G19" s="10" cm="1">
        <f t="array" ref="G19">SUM(_xlfn._xlws.FILTER('Usulan TUP 4'!$K$15:$K$1000,'Usulan TUP 4'!$P$15:$P$1000=D19,0))</f>
        <v>42058000</v>
      </c>
      <c r="H19" s="24" cm="1">
        <f t="array" ref="H19">SUM(_xlfn._xlws.FILTER('Usulan TUP 4'!$L$15:$L$1000,'Usulan TUP 4'!$P$15:$P$1000=$D19,0))</f>
        <v>42058000</v>
      </c>
      <c r="I19" s="28" cm="1">
        <f t="array" ref="I19">SUM(_xlfn._xlws.FILTER('Usulan TUP 4'!$M$15:$M$1000,'Usulan TUP 4'!$P$15:$P$1000=$D19,0))</f>
        <v>42058000</v>
      </c>
      <c r="J19" s="328">
        <f t="shared" si="0"/>
        <v>100</v>
      </c>
      <c r="K19" s="29">
        <f>H19-I19</f>
        <v>0</v>
      </c>
      <c r="L19" s="319">
        <f t="shared" si="1"/>
        <v>0</v>
      </c>
      <c r="M19" s="13"/>
      <c r="N19" s="13"/>
      <c r="O19" s="13"/>
      <c r="P19" s="279"/>
      <c r="Q19" s="13"/>
    </row>
    <row r="20" spans="2:17" ht="19.5" customHeight="1" x14ac:dyDescent="0.25">
      <c r="B20" s="308"/>
      <c r="C20" s="308"/>
      <c r="D20" s="30" t="s">
        <v>528</v>
      </c>
      <c r="E20" s="31">
        <f>SUM(E18:E19)</f>
        <v>11094152000</v>
      </c>
      <c r="F20" s="31">
        <f>SUM(F18:F19)</f>
        <v>5845689096</v>
      </c>
      <c r="G20" s="32">
        <f>SUM(G18:G19)</f>
        <v>126208000</v>
      </c>
      <c r="H20" s="32">
        <f t="shared" ref="H20:K20" si="8">SUM(H18:H19)</f>
        <v>126208000</v>
      </c>
      <c r="I20" s="32">
        <f t="shared" ref="I20" si="9">SUM(I18:I19)</f>
        <v>108850460</v>
      </c>
      <c r="J20" s="327">
        <f t="shared" si="0"/>
        <v>86.2468781693712</v>
      </c>
      <c r="K20" s="32">
        <f t="shared" si="8"/>
        <v>17357540</v>
      </c>
      <c r="L20" s="316">
        <f t="shared" si="1"/>
        <v>13.753121830628803</v>
      </c>
      <c r="M20" s="25"/>
      <c r="N20" s="26"/>
      <c r="O20" s="13"/>
      <c r="P20" s="279"/>
      <c r="Q20" s="13"/>
    </row>
    <row r="21" spans="2:17" ht="24" customHeight="1" x14ac:dyDescent="0.25">
      <c r="B21" s="309" t="s">
        <v>529</v>
      </c>
      <c r="C21" s="309"/>
      <c r="D21" s="309"/>
      <c r="E21" s="35">
        <f>SUM(E11,E14,E17,E20)</f>
        <v>23288180000</v>
      </c>
      <c r="F21" s="35">
        <f t="shared" ref="F21:K21" si="10">SUM(F11,F14,F17,F20)</f>
        <v>13095324835</v>
      </c>
      <c r="G21" s="35">
        <f t="shared" si="10"/>
        <v>332000000</v>
      </c>
      <c r="H21" s="34">
        <f t="shared" si="10"/>
        <v>332000000</v>
      </c>
      <c r="I21" s="34">
        <f t="shared" ref="I21" si="11">SUM(I11,I14,I17,I20)</f>
        <v>235847429</v>
      </c>
      <c r="J21" s="329">
        <f t="shared" si="0"/>
        <v>71.038382228915665</v>
      </c>
      <c r="K21" s="34">
        <f t="shared" si="10"/>
        <v>96152571</v>
      </c>
      <c r="L21" s="317">
        <f t="shared" si="1"/>
        <v>28.961617771084335</v>
      </c>
      <c r="M21" s="282">
        <f>G21/E21</f>
        <v>1.4256159133088116E-2</v>
      </c>
    </row>
    <row r="22" spans="2:17" x14ac:dyDescent="0.25"/>
    <row r="23" spans="2:17" x14ac:dyDescent="0.25">
      <c r="M23" s="276"/>
    </row>
    <row r="24" spans="2:17" x14ac:dyDescent="0.25">
      <c r="I24" s="3" t="str">
        <f>'Setting Tanggal'!C14</f>
        <v>Jakarta, 24 Juli 2023</v>
      </c>
    </row>
    <row r="25" spans="2:17" x14ac:dyDescent="0.25">
      <c r="I25" s="3" t="str">
        <f>'Setting Tanggal'!C15</f>
        <v>Pejabat Pembuat Komitmen</v>
      </c>
    </row>
    <row r="26" spans="2:17" x14ac:dyDescent="0.25">
      <c r="I26" s="3" t="str">
        <f>'Setting Tanggal'!C16</f>
        <v>Pusat Pendidikan KP,</v>
      </c>
    </row>
    <row r="27" spans="2:17" x14ac:dyDescent="0.25"/>
    <row r="28" spans="2:17" x14ac:dyDescent="0.25"/>
    <row r="29" spans="2:17" x14ac:dyDescent="0.25"/>
    <row r="30" spans="2:17" x14ac:dyDescent="0.25"/>
    <row r="31" spans="2:17" x14ac:dyDescent="0.25"/>
    <row r="32" spans="2:17" x14ac:dyDescent="0.25">
      <c r="C32" s="14"/>
    </row>
    <row r="33" spans="9:9" x14ac:dyDescent="0.25">
      <c r="I33" s="3" t="str">
        <f>'Setting Tanggal'!C23</f>
        <v>Sutrisno, S.Pi., M.M.</v>
      </c>
    </row>
    <row r="34" spans="9:9" x14ac:dyDescent="0.25">
      <c r="I34" s="3" t="str">
        <f>'Setting Tanggal'!C24</f>
        <v>NIP. 19700606 199803 1 004</v>
      </c>
    </row>
    <row r="35" spans="9:9" x14ac:dyDescent="0.25"/>
    <row r="36" spans="9:9" x14ac:dyDescent="0.25"/>
    <row r="37" spans="9:9" x14ac:dyDescent="0.25"/>
    <row r="38" spans="9:9" x14ac:dyDescent="0.25"/>
    <row r="39" spans="9:9" x14ac:dyDescent="0.25"/>
    <row r="40" spans="9:9" x14ac:dyDescent="0.25"/>
    <row r="41" spans="9:9" x14ac:dyDescent="0.25"/>
    <row r="42" spans="9:9" x14ac:dyDescent="0.25"/>
    <row r="43" spans="9:9" x14ac:dyDescent="0.25"/>
    <row r="44" spans="9:9" x14ac:dyDescent="0.25"/>
    <row r="45" spans="9:9" x14ac:dyDescent="0.25"/>
    <row r="46" spans="9:9" x14ac:dyDescent="0.25"/>
    <row r="47" spans="9:9" x14ac:dyDescent="0.25"/>
    <row r="48" spans="9:9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</sheetData>
  <mergeCells count="20">
    <mergeCell ref="C8:D8"/>
    <mergeCell ref="B9:B11"/>
    <mergeCell ref="B21:D21"/>
    <mergeCell ref="C9:C11"/>
    <mergeCell ref="B15:B17"/>
    <mergeCell ref="C15:C17"/>
    <mergeCell ref="B18:B20"/>
    <mergeCell ref="C18:C20"/>
    <mergeCell ref="B12:B14"/>
    <mergeCell ref="C12:C14"/>
    <mergeCell ref="B5:C5"/>
    <mergeCell ref="B6:B7"/>
    <mergeCell ref="C6:C7"/>
    <mergeCell ref="D6:D7"/>
    <mergeCell ref="E6:E7"/>
    <mergeCell ref="F6:F7"/>
    <mergeCell ref="G6:G7"/>
    <mergeCell ref="H6:H7"/>
    <mergeCell ref="I6:J6"/>
    <mergeCell ref="K6:L6"/>
  </mergeCells>
  <printOptions horizontalCentered="1"/>
  <pageMargins left="0.59055118110236227" right="0.59055118110236227" top="0.74803149606299213" bottom="0.74803149606299213" header="0" footer="0.39370078740157483"/>
  <pageSetup paperSize="9" scale="70" fitToHeight="0" pageOrder="overThenDown" orientation="landscape" cellComments="atEnd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>
    <pageSetUpPr fitToPage="1"/>
  </sheetPr>
  <dimension ref="A1:S965"/>
  <sheetViews>
    <sheetView showGridLines="0" view="pageBreakPreview" topLeftCell="B1" zoomScale="85" zoomScaleNormal="100" zoomScaleSheetLayoutView="85" workbookViewId="0">
      <pane xSplit="1" ySplit="14" topLeftCell="C479" activePane="bottomRight" state="frozen"/>
      <selection activeCell="B1" sqref="B1"/>
      <selection pane="topRight" activeCell="C1" sqref="C1"/>
      <selection pane="bottomLeft" activeCell="B15" sqref="B15"/>
      <selection pane="bottomRight" activeCell="M485" sqref="M485"/>
    </sheetView>
  </sheetViews>
  <sheetFormatPr defaultColWidth="14" defaultRowHeight="13.8" x14ac:dyDescent="0.25"/>
  <cols>
    <col min="1" max="1" width="33.33203125" style="150" hidden="1" customWidth="1"/>
    <col min="2" max="2" width="16.5546875" style="145" customWidth="1"/>
    <col min="3" max="3" width="72.44140625" style="145" customWidth="1"/>
    <col min="4" max="4" width="6.109375" style="145" hidden="1" customWidth="1"/>
    <col min="5" max="5" width="11.33203125" style="145" hidden="1" customWidth="1"/>
    <col min="6" max="6" width="16.109375" style="145" hidden="1" customWidth="1"/>
    <col min="7" max="7" width="17.109375" style="145" bestFit="1" customWidth="1"/>
    <col min="8" max="8" width="18.5546875" style="149" hidden="1" customWidth="1"/>
    <col min="9" max="9" width="18.5546875" style="149" customWidth="1"/>
    <col min="10" max="11" width="18.5546875" style="139" customWidth="1"/>
    <col min="12" max="12" width="20.33203125" style="139" customWidth="1"/>
    <col min="13" max="13" width="15.6640625" style="139" customWidth="1"/>
    <col min="14" max="14" width="12.5546875" style="139" hidden="1" customWidth="1"/>
    <col min="15" max="15" width="26.33203125" style="139" customWidth="1"/>
    <col min="16" max="16" width="31.6640625" style="139" customWidth="1"/>
    <col min="17" max="16384" width="14" style="139"/>
  </cols>
  <sheetData>
    <row r="1" spans="1:18" s="123" customFormat="1" ht="13.2" x14ac:dyDescent="0.25">
      <c r="A1" s="122"/>
      <c r="G1" s="124" t="s">
        <v>530</v>
      </c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</row>
    <row r="2" spans="1:18" s="123" customFormat="1" ht="13.2" x14ac:dyDescent="0.25">
      <c r="A2" s="122"/>
      <c r="G2" s="124" t="s">
        <v>510</v>
      </c>
      <c r="H2" s="122"/>
      <c r="I2" s="123" t="str">
        <f>'Setting Tanggal'!C8</f>
        <v>: 279/BRSDM.4/KU.220/VI/2023</v>
      </c>
      <c r="J2" s="122"/>
      <c r="K2" s="122"/>
      <c r="L2" s="122"/>
      <c r="M2" s="122"/>
      <c r="N2" s="122"/>
      <c r="O2" s="122"/>
      <c r="P2" s="122"/>
      <c r="Q2" s="122"/>
      <c r="R2" s="122"/>
    </row>
    <row r="3" spans="1:18" s="123" customFormat="1" ht="13.2" x14ac:dyDescent="0.25">
      <c r="A3" s="122"/>
      <c r="G3" s="124" t="s">
        <v>511</v>
      </c>
      <c r="H3" s="122"/>
      <c r="I3" s="123" t="str">
        <f>'Setting Tanggal'!C9</f>
        <v>: 24 Juli 2023</v>
      </c>
      <c r="J3" s="122"/>
      <c r="K3" s="122"/>
      <c r="L3" s="122"/>
      <c r="M3" s="122"/>
      <c r="N3" s="122"/>
      <c r="O3" s="122"/>
      <c r="P3" s="122"/>
      <c r="Q3" s="122"/>
      <c r="R3" s="122"/>
    </row>
    <row r="4" spans="1:18" s="123" customFormat="1" ht="13.2" x14ac:dyDescent="0.25">
      <c r="A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</row>
    <row r="5" spans="1:18" s="123" customFormat="1" x14ac:dyDescent="0.25">
      <c r="A5" s="122"/>
      <c r="B5" s="311" t="s">
        <v>1013</v>
      </c>
      <c r="C5" s="311"/>
      <c r="D5" s="311"/>
      <c r="E5" s="311"/>
      <c r="F5" s="311"/>
      <c r="G5" s="311"/>
      <c r="H5" s="311"/>
      <c r="I5" s="311"/>
      <c r="J5" s="311"/>
      <c r="K5" s="311"/>
      <c r="L5" s="311"/>
      <c r="M5" s="125"/>
      <c r="N5" s="125"/>
      <c r="O5" s="122"/>
      <c r="P5" s="122"/>
      <c r="Q5" s="122"/>
      <c r="R5" s="122"/>
    </row>
    <row r="6" spans="1:18" s="123" customFormat="1" ht="13.2" x14ac:dyDescent="0.25">
      <c r="A6" s="122"/>
      <c r="B6" s="312" t="s">
        <v>512</v>
      </c>
      <c r="C6" s="312"/>
      <c r="D6" s="312"/>
      <c r="E6" s="312"/>
      <c r="F6" s="312"/>
      <c r="G6" s="312"/>
      <c r="H6" s="312"/>
      <c r="I6" s="312"/>
      <c r="J6" s="312"/>
      <c r="K6" s="312"/>
      <c r="L6" s="312"/>
      <c r="M6" s="125"/>
      <c r="N6" s="125"/>
      <c r="O6" s="122"/>
      <c r="P6" s="122"/>
      <c r="Q6" s="122"/>
      <c r="R6" s="122"/>
    </row>
    <row r="7" spans="1:18" s="123" customFormat="1" ht="13.2" x14ac:dyDescent="0.25">
      <c r="A7" s="122"/>
      <c r="B7" s="312" t="str">
        <f>"Berdasarkan "&amp;'Setting Tanggal'!$C$6</f>
        <v>Berdasarkan DIPA Revisi 2, POK Ke 1 Pusdik KP TA. 2023 (Tanggal 09 Mei 2023)</v>
      </c>
      <c r="C7" s="312"/>
      <c r="D7" s="312"/>
      <c r="E7" s="312"/>
      <c r="F7" s="312"/>
      <c r="G7" s="312"/>
      <c r="H7" s="312"/>
      <c r="I7" s="312"/>
      <c r="J7" s="312"/>
      <c r="K7" s="312"/>
      <c r="L7" s="312"/>
      <c r="M7" s="125"/>
      <c r="N7" s="125"/>
      <c r="O7" s="122"/>
      <c r="P7" s="122"/>
      <c r="Q7" s="122"/>
      <c r="R7" s="122"/>
    </row>
    <row r="8" spans="1:18" s="123" customFormat="1" ht="13.2" x14ac:dyDescent="0.25">
      <c r="A8" s="122"/>
      <c r="B8" s="126"/>
      <c r="C8" s="126"/>
      <c r="D8" s="126"/>
      <c r="E8" s="126"/>
      <c r="F8" s="126"/>
      <c r="G8" s="126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</row>
    <row r="9" spans="1:18" s="123" customFormat="1" ht="13.2" x14ac:dyDescent="0.25">
      <c r="A9" s="122"/>
      <c r="B9" s="124" t="s">
        <v>513</v>
      </c>
      <c r="C9" s="124" t="s">
        <v>514</v>
      </c>
      <c r="D9" s="127"/>
      <c r="E9" s="127"/>
      <c r="F9" s="124"/>
      <c r="G9" s="128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</row>
    <row r="10" spans="1:18" s="123" customFormat="1" ht="13.2" x14ac:dyDescent="0.25">
      <c r="A10" s="122"/>
      <c r="B10" s="124" t="s">
        <v>515</v>
      </c>
      <c r="C10" s="124" t="s">
        <v>516</v>
      </c>
      <c r="D10" s="127"/>
      <c r="E10" s="127"/>
      <c r="F10" s="124"/>
      <c r="G10" s="128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</row>
    <row r="11" spans="1:18" s="123" customFormat="1" ht="13.2" x14ac:dyDescent="0.25">
      <c r="A11" s="122"/>
      <c r="B11" s="124" t="s">
        <v>1012</v>
      </c>
      <c r="C11" s="124" t="str">
        <f>": Rp. "&amp;TEXT(K15,"#.##")</f>
        <v>: Rp. 332.000.000</v>
      </c>
      <c r="D11" s="129"/>
      <c r="E11" s="129"/>
      <c r="F11" s="130"/>
      <c r="G11" s="131"/>
      <c r="H11" s="122"/>
      <c r="I11" s="122"/>
      <c r="J11" s="122"/>
      <c r="K11" s="132"/>
      <c r="L11" s="132"/>
      <c r="M11" s="132"/>
      <c r="N11" s="132"/>
      <c r="O11" s="122"/>
      <c r="P11" s="122"/>
      <c r="Q11" s="122"/>
      <c r="R11" s="122"/>
    </row>
    <row r="12" spans="1:18" s="160" customFormat="1" x14ac:dyDescent="0.25">
      <c r="A12" s="133"/>
      <c r="B12" s="134" t="s">
        <v>939</v>
      </c>
      <c r="C12" s="159" t="str">
        <f>": Rp. "&amp;TEXT(L15,"#.##")</f>
        <v>: Rp. 332.000.000</v>
      </c>
      <c r="D12" s="134"/>
      <c r="E12" s="134"/>
      <c r="F12" s="134"/>
      <c r="G12" s="134"/>
      <c r="H12" s="135"/>
      <c r="I12" s="135"/>
      <c r="J12" s="136">
        <f>'Rekap Usulan TUP 4'!F21</f>
        <v>13095324835</v>
      </c>
    </row>
    <row r="13" spans="1:18" ht="31.95" customHeight="1" x14ac:dyDescent="0.25">
      <c r="A13" s="137"/>
      <c r="B13" s="48" t="s">
        <v>0</v>
      </c>
      <c r="C13" s="49" t="s">
        <v>1</v>
      </c>
      <c r="D13" s="48" t="s">
        <v>2</v>
      </c>
      <c r="E13" s="48" t="s">
        <v>3</v>
      </c>
      <c r="F13" s="50" t="s">
        <v>4</v>
      </c>
      <c r="G13" s="50" t="s">
        <v>1029</v>
      </c>
      <c r="H13" s="46" t="s">
        <v>933</v>
      </c>
      <c r="I13" s="46" t="s">
        <v>1010</v>
      </c>
      <c r="J13" s="72" t="s">
        <v>517</v>
      </c>
      <c r="K13" s="72" t="s">
        <v>1011</v>
      </c>
      <c r="L13" s="152" t="s">
        <v>930</v>
      </c>
      <c r="M13" s="46" t="s">
        <v>931</v>
      </c>
      <c r="N13" s="46" t="s">
        <v>932</v>
      </c>
      <c r="O13" s="248" t="s">
        <v>540</v>
      </c>
      <c r="P13" s="138" t="s">
        <v>541</v>
      </c>
      <c r="Q13" s="247"/>
    </row>
    <row r="14" spans="1:18" s="141" customFormat="1" ht="13.2" x14ac:dyDescent="0.25">
      <c r="A14" s="140"/>
      <c r="B14" s="51">
        <v>1</v>
      </c>
      <c r="C14" s="51">
        <v>2</v>
      </c>
      <c r="D14" s="52">
        <v>3</v>
      </c>
      <c r="E14" s="52">
        <v>4</v>
      </c>
      <c r="F14" s="53">
        <v>5</v>
      </c>
      <c r="G14" s="51">
        <v>6</v>
      </c>
      <c r="H14" s="47">
        <v>7</v>
      </c>
      <c r="I14" s="47"/>
      <c r="J14" s="73">
        <v>7</v>
      </c>
      <c r="K14" s="51">
        <v>8</v>
      </c>
      <c r="L14" s="45">
        <v>5</v>
      </c>
      <c r="M14" s="45">
        <v>6</v>
      </c>
      <c r="N14" s="45">
        <v>7</v>
      </c>
      <c r="O14" s="249">
        <v>9</v>
      </c>
      <c r="P14" s="250">
        <v>10</v>
      </c>
    </row>
    <row r="15" spans="1:18" x14ac:dyDescent="0.25">
      <c r="A15" s="142"/>
      <c r="B15" s="158" t="s">
        <v>515</v>
      </c>
      <c r="C15" s="153" t="s">
        <v>6</v>
      </c>
      <c r="D15" s="154"/>
      <c r="E15" s="155"/>
      <c r="F15" s="156"/>
      <c r="G15" s="157">
        <f>SUM(G16,G105)</f>
        <v>23288180000</v>
      </c>
      <c r="H15" s="245" t="b">
        <f>G15='[5]Pvt SP2D Pusdik'!B16</f>
        <v>1</v>
      </c>
      <c r="I15" s="246">
        <f>'[5]Pvt SP2D Pusdik'!C16</f>
        <v>10192855165</v>
      </c>
      <c r="J15" s="161">
        <f>SUM(J16,J105)</f>
        <v>13095324835</v>
      </c>
      <c r="K15" s="157">
        <f>SUM(K16,K105)</f>
        <v>332000000</v>
      </c>
      <c r="L15" s="157">
        <f>SUM(L16,L105)</f>
        <v>332000000</v>
      </c>
      <c r="M15" s="157">
        <f>SUM(M16,M105)</f>
        <v>185901113</v>
      </c>
      <c r="N15" s="143">
        <f t="shared" ref="N15" si="0">SUM(N16,N104)</f>
        <v>237641161</v>
      </c>
      <c r="O15" s="251"/>
      <c r="P15" s="251"/>
      <c r="Q15" s="144"/>
    </row>
    <row r="16" spans="1:18" ht="13.2" x14ac:dyDescent="0.25">
      <c r="A16" s="162" t="s">
        <v>7</v>
      </c>
      <c r="B16" s="163" t="s">
        <v>7</v>
      </c>
      <c r="C16" s="55" t="s">
        <v>8</v>
      </c>
      <c r="D16" s="54"/>
      <c r="E16" s="54"/>
      <c r="F16" s="56"/>
      <c r="G16" s="56">
        <f t="shared" ref="G16:G18" si="1">G17</f>
        <v>1000000000</v>
      </c>
      <c r="H16" s="56" t="b">
        <f>G16='[5]Pvt SP2D Pusdik'!B17</f>
        <v>1</v>
      </c>
      <c r="I16" s="56">
        <f>'[5]Pvt SP2D Pusdik'!C17</f>
        <v>502986007</v>
      </c>
      <c r="J16" s="56">
        <f t="shared" ref="J16:M18" si="2">J17</f>
        <v>497013993</v>
      </c>
      <c r="K16" s="56">
        <f t="shared" si="2"/>
        <v>102242000</v>
      </c>
      <c r="L16" s="56">
        <f t="shared" si="2"/>
        <v>102242000</v>
      </c>
      <c r="M16" s="56">
        <f t="shared" si="2"/>
        <v>28079500</v>
      </c>
      <c r="N16" s="56">
        <f t="shared" ref="N16:N18" si="3">N17</f>
        <v>76162500</v>
      </c>
      <c r="O16" s="251"/>
      <c r="P16" s="251"/>
      <c r="Q16" s="144"/>
    </row>
    <row r="17" spans="1:17" ht="13.2" x14ac:dyDescent="0.25">
      <c r="A17" s="162" t="s">
        <v>9</v>
      </c>
      <c r="B17" s="164" t="s">
        <v>559</v>
      </c>
      <c r="C17" s="58" t="s">
        <v>10</v>
      </c>
      <c r="D17" s="57"/>
      <c r="E17" s="57"/>
      <c r="F17" s="59"/>
      <c r="G17" s="59">
        <f t="shared" si="1"/>
        <v>1000000000</v>
      </c>
      <c r="H17" s="59" t="b">
        <f>G17='[5]Pvt SP2D Pusdik'!B18</f>
        <v>1</v>
      </c>
      <c r="I17" s="59">
        <f>'[5]Pvt SP2D Pusdik'!C18</f>
        <v>502986007</v>
      </c>
      <c r="J17" s="59">
        <f t="shared" si="2"/>
        <v>497013993</v>
      </c>
      <c r="K17" s="59">
        <f t="shared" si="2"/>
        <v>102242000</v>
      </c>
      <c r="L17" s="59">
        <f t="shared" si="2"/>
        <v>102242000</v>
      </c>
      <c r="M17" s="59">
        <f t="shared" si="2"/>
        <v>28079500</v>
      </c>
      <c r="N17" s="59">
        <f t="shared" si="3"/>
        <v>76162500</v>
      </c>
      <c r="O17" s="251"/>
      <c r="P17" s="251"/>
      <c r="Q17" s="144"/>
    </row>
    <row r="18" spans="1:17" ht="13.2" customHeight="1" x14ac:dyDescent="0.25">
      <c r="A18" s="162" t="s">
        <v>11</v>
      </c>
      <c r="B18" s="165" t="s">
        <v>12</v>
      </c>
      <c r="C18" s="61" t="s">
        <v>560</v>
      </c>
      <c r="D18" s="60">
        <v>5</v>
      </c>
      <c r="E18" s="166" t="s">
        <v>561</v>
      </c>
      <c r="F18" s="166"/>
      <c r="G18" s="62">
        <f t="shared" si="1"/>
        <v>1000000000</v>
      </c>
      <c r="H18" s="62" t="b">
        <f>G18='[5]Pvt SP2D Pusdik'!B19</f>
        <v>1</v>
      </c>
      <c r="I18" s="62">
        <f>'[5]Pvt SP2D Pusdik'!C19</f>
        <v>502986007</v>
      </c>
      <c r="J18" s="62">
        <f t="shared" si="2"/>
        <v>497013993</v>
      </c>
      <c r="K18" s="62">
        <f t="shared" si="2"/>
        <v>102242000</v>
      </c>
      <c r="L18" s="62">
        <f t="shared" si="2"/>
        <v>102242000</v>
      </c>
      <c r="M18" s="62">
        <f t="shared" si="2"/>
        <v>28079500</v>
      </c>
      <c r="N18" s="62">
        <f t="shared" si="3"/>
        <v>76162500</v>
      </c>
      <c r="O18" s="251"/>
      <c r="P18" s="251"/>
      <c r="Q18" s="144"/>
    </row>
    <row r="19" spans="1:17" ht="13.2" x14ac:dyDescent="0.25">
      <c r="A19" s="162" t="s">
        <v>14</v>
      </c>
      <c r="B19" s="167" t="s">
        <v>15</v>
      </c>
      <c r="C19" s="64" t="s">
        <v>16</v>
      </c>
      <c r="D19" s="63">
        <v>5</v>
      </c>
      <c r="E19" s="63" t="s">
        <v>13</v>
      </c>
      <c r="F19" s="65"/>
      <c r="G19" s="65">
        <f>SUM(G20,G41,G60,G85)</f>
        <v>1000000000</v>
      </c>
      <c r="H19" s="65" t="b">
        <f>G19='[5]Pvt SP2D Pusdik'!B20</f>
        <v>1</v>
      </c>
      <c r="I19" s="65">
        <f>'[5]Pvt SP2D Pusdik'!C20</f>
        <v>502986007</v>
      </c>
      <c r="J19" s="65">
        <f>SUM(J20,J41,J60,J85)</f>
        <v>497013993</v>
      </c>
      <c r="K19" s="65">
        <f>SUM(K20,K41,K60,K85)</f>
        <v>102242000</v>
      </c>
      <c r="L19" s="65">
        <f>SUM(L20,L41,L60,L85)</f>
        <v>102242000</v>
      </c>
      <c r="M19" s="65">
        <f>SUM(M20,M41,M60,M85)</f>
        <v>28079500</v>
      </c>
      <c r="N19" s="65">
        <f t="shared" ref="N19" si="4">SUM(N20,N41,N60,N84)</f>
        <v>76162500</v>
      </c>
      <c r="O19" s="251"/>
      <c r="P19" s="251"/>
      <c r="Q19" s="144"/>
    </row>
    <row r="20" spans="1:17" ht="13.2" x14ac:dyDescent="0.25">
      <c r="A20" s="162" t="s">
        <v>17</v>
      </c>
      <c r="B20" s="168" t="s">
        <v>18</v>
      </c>
      <c r="C20" s="169" t="s">
        <v>19</v>
      </c>
      <c r="D20" s="170"/>
      <c r="E20" s="170" t="s">
        <v>562</v>
      </c>
      <c r="F20" s="171"/>
      <c r="G20" s="171">
        <f>SUM(G21,G31)</f>
        <v>186192000</v>
      </c>
      <c r="H20" s="171" t="b">
        <f>G20='[5]Pvt SP2D Pusdik'!B21</f>
        <v>1</v>
      </c>
      <c r="I20" s="171">
        <f>'[5]Pvt SP2D Pusdik'!C21</f>
        <v>88815200</v>
      </c>
      <c r="J20" s="171">
        <f>SUM(J21,J31)</f>
        <v>97376800</v>
      </c>
      <c r="K20" s="171">
        <f>SUM(K21,K31)</f>
        <v>34700000</v>
      </c>
      <c r="L20" s="171">
        <f>SUM(L21,L31)</f>
        <v>34700000</v>
      </c>
      <c r="M20" s="171">
        <f>SUM(M21,M31)</f>
        <v>27649500</v>
      </c>
      <c r="N20" s="171">
        <f t="shared" ref="N20" si="5">SUM(N21,N31)</f>
        <v>7050500</v>
      </c>
      <c r="O20" s="251"/>
      <c r="P20" s="251"/>
      <c r="Q20" s="144"/>
    </row>
    <row r="21" spans="1:17" ht="13.2" x14ac:dyDescent="0.25">
      <c r="A21" s="162" t="s">
        <v>20</v>
      </c>
      <c r="B21" s="172" t="s">
        <v>21</v>
      </c>
      <c r="C21" s="173" t="s">
        <v>22</v>
      </c>
      <c r="D21" s="174"/>
      <c r="E21" s="174"/>
      <c r="F21" s="175"/>
      <c r="G21" s="175">
        <f>SUM(G22,G27,G29)</f>
        <v>131673000</v>
      </c>
      <c r="H21" s="175" t="b">
        <f>G21='[5]Pvt SP2D Pusdik'!B22</f>
        <v>1</v>
      </c>
      <c r="I21" s="175">
        <f>'[5]Pvt SP2D Pusdik'!C22</f>
        <v>58874400</v>
      </c>
      <c r="J21" s="175">
        <f>SUM(J22,J27,J29)</f>
        <v>72798600</v>
      </c>
      <c r="K21" s="175">
        <f>SUM(K22,K27,K29)</f>
        <v>25350000</v>
      </c>
      <c r="L21" s="175">
        <f>SUM(L22,L27,L29)</f>
        <v>25350000</v>
      </c>
      <c r="M21" s="175">
        <f>SUM(M22,M27,M29)</f>
        <v>25249500</v>
      </c>
      <c r="N21" s="175">
        <f t="shared" ref="N21" si="6">SUM(N22,N27,N29)</f>
        <v>100500</v>
      </c>
      <c r="O21" s="251" t="s">
        <v>497</v>
      </c>
      <c r="P21" s="251" t="s">
        <v>498</v>
      </c>
      <c r="Q21" s="144"/>
    </row>
    <row r="22" spans="1:17" ht="13.2" x14ac:dyDescent="0.25">
      <c r="A22" s="162" t="s">
        <v>23</v>
      </c>
      <c r="B22" s="176" t="s">
        <v>534</v>
      </c>
      <c r="C22" s="70" t="s">
        <v>24</v>
      </c>
      <c r="D22" s="69"/>
      <c r="E22" s="69"/>
      <c r="F22" s="71"/>
      <c r="G22" s="71">
        <f>SUM(G23:G26)</f>
        <v>48225000</v>
      </c>
      <c r="H22" s="71" t="b">
        <f>G22='[5]Pvt SP2D Pusdik'!B23</f>
        <v>1</v>
      </c>
      <c r="I22" s="71">
        <f>'[5]Pvt SP2D Pusdik'!C23</f>
        <v>7217000</v>
      </c>
      <c r="J22" s="71">
        <f>SUM(J23:J26)</f>
        <v>41008000</v>
      </c>
      <c r="K22" s="71">
        <f>SUM(K23:K26)</f>
        <v>4000000</v>
      </c>
      <c r="L22" s="71">
        <f>SUM(L23:L26)</f>
        <v>4000000</v>
      </c>
      <c r="M22" s="71">
        <f>SUM(M23:M26)</f>
        <v>3899500</v>
      </c>
      <c r="N22" s="71">
        <f>L22-M22</f>
        <v>100500</v>
      </c>
      <c r="O22" s="251"/>
      <c r="P22" s="251"/>
      <c r="Q22" s="144"/>
    </row>
    <row r="23" spans="1:17" ht="13.2" x14ac:dyDescent="0.25">
      <c r="A23" s="162" t="s">
        <v>25</v>
      </c>
      <c r="B23" s="177"/>
      <c r="C23" s="178" t="s">
        <v>563</v>
      </c>
      <c r="D23" s="179">
        <v>533</v>
      </c>
      <c r="E23" s="179" t="s">
        <v>26</v>
      </c>
      <c r="F23" s="180">
        <v>75000</v>
      </c>
      <c r="G23" s="181">
        <f>ROUNDDOWN(D23*F23,-3)</f>
        <v>39975000</v>
      </c>
      <c r="H23" s="181" t="b">
        <f>G23='[5]Pvt SP2D Pusdik'!B24</f>
        <v>1</v>
      </c>
      <c r="I23" s="181">
        <f>'[5]Pvt SP2D Pusdik'!C24</f>
        <v>4771700</v>
      </c>
      <c r="J23" s="181">
        <f>G23-I23</f>
        <v>35203300</v>
      </c>
      <c r="K23" s="181">
        <v>1500000</v>
      </c>
      <c r="L23" s="181">
        <v>1500000</v>
      </c>
      <c r="M23" s="287">
        <f>461500+1000000</f>
        <v>1461500</v>
      </c>
      <c r="N23" s="181"/>
      <c r="O23" s="251"/>
      <c r="P23" s="251"/>
      <c r="Q23" s="144"/>
    </row>
    <row r="24" spans="1:17" ht="13.2" x14ac:dyDescent="0.25">
      <c r="A24" s="162" t="s">
        <v>27</v>
      </c>
      <c r="B24" s="177"/>
      <c r="C24" s="178" t="s">
        <v>564</v>
      </c>
      <c r="D24" s="179">
        <v>1</v>
      </c>
      <c r="E24" s="179" t="s">
        <v>120</v>
      </c>
      <c r="F24" s="181">
        <v>750000</v>
      </c>
      <c r="G24" s="181">
        <f>ROUNDDOWN(D24*F24,-3)</f>
        <v>750000</v>
      </c>
      <c r="H24" s="181" t="b">
        <f>G24='[5]Pvt SP2D Pusdik'!B25</f>
        <v>1</v>
      </c>
      <c r="I24" s="181">
        <f>'[5]Pvt SP2D Pusdik'!C25</f>
        <v>0</v>
      </c>
      <c r="J24" s="181">
        <f t="shared" ref="J24:J26" si="7">G24-I24</f>
        <v>750000</v>
      </c>
      <c r="K24" s="181"/>
      <c r="L24" s="181"/>
      <c r="M24" s="181"/>
      <c r="N24" s="181"/>
      <c r="O24" s="251"/>
      <c r="P24" s="251"/>
      <c r="Q24" s="144"/>
    </row>
    <row r="25" spans="1:17" ht="13.2" x14ac:dyDescent="0.25">
      <c r="A25" s="162" t="s">
        <v>28</v>
      </c>
      <c r="B25" s="177"/>
      <c r="C25" s="178" t="s">
        <v>565</v>
      </c>
      <c r="D25" s="179">
        <v>3</v>
      </c>
      <c r="E25" s="179" t="s">
        <v>120</v>
      </c>
      <c r="F25" s="181">
        <v>1500000</v>
      </c>
      <c r="G25" s="181">
        <f>ROUNDDOWN(D25*F25,-3)</f>
        <v>4500000</v>
      </c>
      <c r="H25" s="181" t="b">
        <f>G25='[5]Pvt SP2D Pusdik'!B26</f>
        <v>1</v>
      </c>
      <c r="I25" s="181">
        <f>'[5]Pvt SP2D Pusdik'!C26</f>
        <v>1448000</v>
      </c>
      <c r="J25" s="181">
        <f t="shared" si="7"/>
        <v>3052000</v>
      </c>
      <c r="K25" s="181">
        <v>1500000</v>
      </c>
      <c r="L25" s="181">
        <v>1500000</v>
      </c>
      <c r="M25" s="181">
        <v>1448000</v>
      </c>
      <c r="N25" s="181"/>
      <c r="O25" s="251"/>
      <c r="P25" s="251"/>
      <c r="Q25" s="144"/>
    </row>
    <row r="26" spans="1:17" ht="13.2" x14ac:dyDescent="0.25">
      <c r="A26" s="162" t="s">
        <v>29</v>
      </c>
      <c r="B26" s="177"/>
      <c r="C26" s="178" t="s">
        <v>566</v>
      </c>
      <c r="D26" s="179">
        <v>3</v>
      </c>
      <c r="E26" s="179" t="s">
        <v>120</v>
      </c>
      <c r="F26" s="181">
        <v>1000000</v>
      </c>
      <c r="G26" s="181">
        <f>ROUNDDOWN(D26*F26,-3)</f>
        <v>3000000</v>
      </c>
      <c r="H26" s="181" t="b">
        <f>G26='[5]Pvt SP2D Pusdik'!B27</f>
        <v>1</v>
      </c>
      <c r="I26" s="181">
        <f>'[5]Pvt SP2D Pusdik'!C27</f>
        <v>997300</v>
      </c>
      <c r="J26" s="181">
        <f t="shared" si="7"/>
        <v>2002700</v>
      </c>
      <c r="K26" s="181">
        <v>1000000</v>
      </c>
      <c r="L26" s="181">
        <v>1000000</v>
      </c>
      <c r="M26" s="181">
        <v>990000</v>
      </c>
      <c r="N26" s="181"/>
      <c r="O26" s="251"/>
      <c r="P26" s="251"/>
      <c r="Q26" s="144"/>
    </row>
    <row r="27" spans="1:17" ht="13.2" x14ac:dyDescent="0.25">
      <c r="A27" s="162" t="s">
        <v>30</v>
      </c>
      <c r="B27" s="176" t="s">
        <v>538</v>
      </c>
      <c r="C27" s="70" t="s">
        <v>31</v>
      </c>
      <c r="D27" s="69"/>
      <c r="E27" s="69"/>
      <c r="F27" s="71"/>
      <c r="G27" s="71">
        <f>G28</f>
        <v>16000000</v>
      </c>
      <c r="H27" s="71" t="b">
        <f>G27='[5]Pvt SP2D Pusdik'!B28</f>
        <v>1</v>
      </c>
      <c r="I27" s="71">
        <f>'[5]Pvt SP2D Pusdik'!C28</f>
        <v>0</v>
      </c>
      <c r="J27" s="71">
        <f>J28</f>
        <v>16000000</v>
      </c>
      <c r="K27" s="71">
        <f>K28</f>
        <v>8000000</v>
      </c>
      <c r="L27" s="71">
        <f>L28</f>
        <v>8000000</v>
      </c>
      <c r="M27" s="71">
        <f>M28</f>
        <v>8000000</v>
      </c>
      <c r="N27" s="71">
        <f>L27-M27</f>
        <v>0</v>
      </c>
      <c r="O27" s="251"/>
      <c r="P27" s="251"/>
      <c r="Q27" s="144"/>
    </row>
    <row r="28" spans="1:17" ht="13.2" x14ac:dyDescent="0.25">
      <c r="A28" s="162" t="s">
        <v>32</v>
      </c>
      <c r="B28" s="177"/>
      <c r="C28" s="178" t="s">
        <v>567</v>
      </c>
      <c r="D28" s="179">
        <v>16</v>
      </c>
      <c r="E28" s="179" t="s">
        <v>33</v>
      </c>
      <c r="F28" s="181">
        <v>1000000</v>
      </c>
      <c r="G28" s="181">
        <f>ROUNDDOWN(D28*F28,-3)</f>
        <v>16000000</v>
      </c>
      <c r="H28" s="181" t="b">
        <f>G28='[5]Pvt SP2D Pusdik'!B29</f>
        <v>1</v>
      </c>
      <c r="I28" s="181">
        <f>'[5]Pvt SP2D Pusdik'!C29</f>
        <v>0</v>
      </c>
      <c r="J28" s="181">
        <f>G28-I28</f>
        <v>16000000</v>
      </c>
      <c r="K28" s="181">
        <v>8000000</v>
      </c>
      <c r="L28" s="181">
        <v>8000000</v>
      </c>
      <c r="M28" s="287">
        <v>8000000</v>
      </c>
      <c r="N28" s="181"/>
      <c r="O28" s="251"/>
      <c r="P28" s="251"/>
      <c r="Q28" s="144"/>
    </row>
    <row r="29" spans="1:17" ht="13.2" x14ac:dyDescent="0.25">
      <c r="A29" s="162" t="s">
        <v>34</v>
      </c>
      <c r="B29" s="176" t="s">
        <v>536</v>
      </c>
      <c r="C29" s="70" t="s">
        <v>35</v>
      </c>
      <c r="D29" s="69"/>
      <c r="E29" s="69"/>
      <c r="F29" s="71"/>
      <c r="G29" s="71">
        <f>G30</f>
        <v>67448000</v>
      </c>
      <c r="H29" s="71" t="b">
        <f>G29='[5]Pvt SP2D Pusdik'!B30</f>
        <v>1</v>
      </c>
      <c r="I29" s="71">
        <f>'[5]Pvt SP2D Pusdik'!C30</f>
        <v>51657400</v>
      </c>
      <c r="J29" s="71">
        <f>J30</f>
        <v>15790600</v>
      </c>
      <c r="K29" s="71">
        <f>K30</f>
        <v>13350000</v>
      </c>
      <c r="L29" s="71">
        <f>L30</f>
        <v>13350000</v>
      </c>
      <c r="M29" s="71">
        <f>M30</f>
        <v>13350000</v>
      </c>
      <c r="N29" s="71">
        <f>L29-M29</f>
        <v>0</v>
      </c>
      <c r="O29" s="251"/>
      <c r="P29" s="251"/>
      <c r="Q29" s="144"/>
    </row>
    <row r="30" spans="1:17" ht="13.2" x14ac:dyDescent="0.25">
      <c r="A30" s="162" t="s">
        <v>36</v>
      </c>
      <c r="B30" s="177"/>
      <c r="C30" s="178" t="s">
        <v>568</v>
      </c>
      <c r="D30" s="179">
        <v>13</v>
      </c>
      <c r="E30" s="179" t="s">
        <v>26</v>
      </c>
      <c r="F30" s="181">
        <v>5188308</v>
      </c>
      <c r="G30" s="181">
        <f>ROUNDDOWN(D30*F30,-3)</f>
        <v>67448000</v>
      </c>
      <c r="H30" s="181" t="b">
        <f>G30='[5]Pvt SP2D Pusdik'!B31</f>
        <v>1</v>
      </c>
      <c r="I30" s="181">
        <f>'[5]Pvt SP2D Pusdik'!C31</f>
        <v>51657400</v>
      </c>
      <c r="J30" s="181">
        <f>G30-I30</f>
        <v>15790600</v>
      </c>
      <c r="K30" s="181">
        <v>13350000</v>
      </c>
      <c r="L30" s="181">
        <v>13350000</v>
      </c>
      <c r="M30" s="287">
        <f>900000+12450000</f>
        <v>13350000</v>
      </c>
      <c r="N30" s="181"/>
      <c r="O30" s="251"/>
      <c r="P30" s="251"/>
      <c r="Q30" s="144"/>
    </row>
    <row r="31" spans="1:17" ht="13.2" x14ac:dyDescent="0.25">
      <c r="A31" s="162" t="s">
        <v>37</v>
      </c>
      <c r="B31" s="172" t="s">
        <v>38</v>
      </c>
      <c r="C31" s="173" t="s">
        <v>39</v>
      </c>
      <c r="D31" s="174"/>
      <c r="E31" s="174"/>
      <c r="F31" s="175"/>
      <c r="G31" s="175">
        <f>SUM(G32,G37,G39)</f>
        <v>54519000</v>
      </c>
      <c r="H31" s="175" t="b">
        <f>G31='[5]Pvt SP2D Pusdik'!B32</f>
        <v>1</v>
      </c>
      <c r="I31" s="175">
        <f>'[5]Pvt SP2D Pusdik'!C32</f>
        <v>29940800</v>
      </c>
      <c r="J31" s="175">
        <f>SUM(J32,J37,J39)</f>
        <v>24578200</v>
      </c>
      <c r="K31" s="175">
        <f>SUM(K32,K37,K39)</f>
        <v>9350000</v>
      </c>
      <c r="L31" s="175">
        <f>SUM(L32,L37,L39)</f>
        <v>9350000</v>
      </c>
      <c r="M31" s="175">
        <f>SUM(M32,M37,M39)</f>
        <v>2400000</v>
      </c>
      <c r="N31" s="175">
        <f t="shared" ref="N31" si="8">SUM(N32,N37,N39)</f>
        <v>6950000</v>
      </c>
      <c r="O31" s="251" t="s">
        <v>497</v>
      </c>
      <c r="P31" s="251" t="s">
        <v>498</v>
      </c>
      <c r="Q31" s="144"/>
    </row>
    <row r="32" spans="1:17" ht="13.2" x14ac:dyDescent="0.25">
      <c r="A32" s="162" t="s">
        <v>40</v>
      </c>
      <c r="B32" s="176" t="s">
        <v>534</v>
      </c>
      <c r="C32" s="70" t="s">
        <v>24</v>
      </c>
      <c r="D32" s="69"/>
      <c r="E32" s="69"/>
      <c r="F32" s="71"/>
      <c r="G32" s="71">
        <f>SUM(G33:G36)</f>
        <v>17500000</v>
      </c>
      <c r="H32" s="71" t="b">
        <f>G32='[5]Pvt SP2D Pusdik'!B33</f>
        <v>1</v>
      </c>
      <c r="I32" s="71">
        <f>'[5]Pvt SP2D Pusdik'!C33</f>
        <v>6160800</v>
      </c>
      <c r="J32" s="71">
        <f>SUM(J33:J36)</f>
        <v>11339200</v>
      </c>
      <c r="K32" s="71">
        <f>SUM(K33:K36)</f>
        <v>3500000</v>
      </c>
      <c r="L32" s="71">
        <f>SUM(L33:L36)</f>
        <v>3500000</v>
      </c>
      <c r="M32" s="71">
        <f>SUM(M33:M36)</f>
        <v>0</v>
      </c>
      <c r="N32" s="71">
        <f>L32-M32</f>
        <v>3500000</v>
      </c>
      <c r="O32" s="251"/>
      <c r="P32" s="251"/>
      <c r="Q32" s="144"/>
    </row>
    <row r="33" spans="1:17" ht="13.2" x14ac:dyDescent="0.25">
      <c r="A33" s="162" t="s">
        <v>41</v>
      </c>
      <c r="B33" s="177"/>
      <c r="C33" s="178" t="s">
        <v>563</v>
      </c>
      <c r="D33" s="179">
        <v>140</v>
      </c>
      <c r="E33" s="179" t="s">
        <v>26</v>
      </c>
      <c r="F33" s="181">
        <v>75000</v>
      </c>
      <c r="G33" s="181">
        <f>ROUNDDOWN(D33*F33,-3)</f>
        <v>10500000</v>
      </c>
      <c r="H33" s="181" t="b">
        <f>G33='[5]Pvt SP2D Pusdik'!B34</f>
        <v>1</v>
      </c>
      <c r="I33" s="181">
        <f>'[5]Pvt SP2D Pusdik'!C34</f>
        <v>3695800</v>
      </c>
      <c r="J33" s="181">
        <f t="shared" ref="J33:J36" si="9">G33-I33</f>
        <v>6804200</v>
      </c>
      <c r="K33" s="181">
        <v>1500000</v>
      </c>
      <c r="L33" s="181">
        <v>1500000</v>
      </c>
      <c r="M33" s="181"/>
      <c r="N33" s="181"/>
      <c r="O33" s="251"/>
      <c r="P33" s="251"/>
      <c r="Q33" s="144"/>
    </row>
    <row r="34" spans="1:17" ht="13.2" x14ac:dyDescent="0.25">
      <c r="A34" s="162" t="s">
        <v>42</v>
      </c>
      <c r="B34" s="177"/>
      <c r="C34" s="178" t="s">
        <v>564</v>
      </c>
      <c r="D34" s="179">
        <v>2</v>
      </c>
      <c r="E34" s="179" t="s">
        <v>120</v>
      </c>
      <c r="F34" s="181">
        <v>1000000</v>
      </c>
      <c r="G34" s="181">
        <f>ROUNDDOWN(D34*F34,-3)</f>
        <v>2000000</v>
      </c>
      <c r="H34" s="181" t="b">
        <f>G34='[5]Pvt SP2D Pusdik'!B35</f>
        <v>1</v>
      </c>
      <c r="I34" s="181">
        <f>'[5]Pvt SP2D Pusdik'!C35</f>
        <v>0</v>
      </c>
      <c r="J34" s="181">
        <f t="shared" si="9"/>
        <v>2000000</v>
      </c>
      <c r="K34" s="181">
        <v>2000000</v>
      </c>
      <c r="L34" s="181">
        <v>2000000</v>
      </c>
      <c r="M34" s="181"/>
      <c r="N34" s="181"/>
      <c r="O34" s="251"/>
      <c r="P34" s="251"/>
      <c r="Q34" s="144"/>
    </row>
    <row r="35" spans="1:17" ht="13.2" x14ac:dyDescent="0.25">
      <c r="A35" s="162" t="s">
        <v>43</v>
      </c>
      <c r="B35" s="177"/>
      <c r="C35" s="178" t="s">
        <v>565</v>
      </c>
      <c r="D35" s="179">
        <v>2</v>
      </c>
      <c r="E35" s="179" t="s">
        <v>120</v>
      </c>
      <c r="F35" s="181">
        <v>1500000</v>
      </c>
      <c r="G35" s="181">
        <f>ROUNDDOWN(D35*F35,-3)</f>
        <v>3000000</v>
      </c>
      <c r="H35" s="181" t="b">
        <f>G35='[5]Pvt SP2D Pusdik'!B36</f>
        <v>1</v>
      </c>
      <c r="I35" s="181">
        <f>'[5]Pvt SP2D Pusdik'!C36</f>
        <v>1475000</v>
      </c>
      <c r="J35" s="181">
        <f t="shared" si="9"/>
        <v>1525000</v>
      </c>
      <c r="K35" s="181"/>
      <c r="L35" s="181"/>
      <c r="M35" s="181"/>
      <c r="N35" s="181"/>
      <c r="O35" s="251"/>
      <c r="P35" s="251"/>
      <c r="Q35" s="144"/>
    </row>
    <row r="36" spans="1:17" ht="13.2" x14ac:dyDescent="0.25">
      <c r="A36" s="162" t="s">
        <v>44</v>
      </c>
      <c r="B36" s="177"/>
      <c r="C36" s="178" t="s">
        <v>566</v>
      </c>
      <c r="D36" s="179">
        <v>2</v>
      </c>
      <c r="E36" s="179" t="s">
        <v>120</v>
      </c>
      <c r="F36" s="181">
        <v>1000000</v>
      </c>
      <c r="G36" s="181">
        <f>ROUNDDOWN(D36*F36,-3)</f>
        <v>2000000</v>
      </c>
      <c r="H36" s="181" t="b">
        <f>G36='[5]Pvt SP2D Pusdik'!B37</f>
        <v>1</v>
      </c>
      <c r="I36" s="181">
        <f>'[5]Pvt SP2D Pusdik'!C37</f>
        <v>990000</v>
      </c>
      <c r="J36" s="181">
        <f t="shared" si="9"/>
        <v>1010000</v>
      </c>
      <c r="K36" s="181"/>
      <c r="L36" s="181"/>
      <c r="M36" s="181"/>
      <c r="N36" s="181"/>
      <c r="O36" s="251"/>
      <c r="P36" s="251"/>
      <c r="Q36" s="144"/>
    </row>
    <row r="37" spans="1:17" ht="13.2" x14ac:dyDescent="0.25">
      <c r="A37" s="162" t="s">
        <v>45</v>
      </c>
      <c r="B37" s="176" t="s">
        <v>538</v>
      </c>
      <c r="C37" s="70" t="s">
        <v>31</v>
      </c>
      <c r="D37" s="69"/>
      <c r="E37" s="69"/>
      <c r="F37" s="71"/>
      <c r="G37" s="71">
        <f>G38</f>
        <v>5000000</v>
      </c>
      <c r="H37" s="71" t="b">
        <f>G37='[5]Pvt SP2D Pusdik'!B38</f>
        <v>1</v>
      </c>
      <c r="I37" s="71">
        <f>'[5]Pvt SP2D Pusdik'!C38</f>
        <v>2400000</v>
      </c>
      <c r="J37" s="71">
        <f>J38</f>
        <v>2600000</v>
      </c>
      <c r="K37" s="71">
        <f>K38</f>
        <v>0</v>
      </c>
      <c r="L37" s="71">
        <f>L38</f>
        <v>0</v>
      </c>
      <c r="M37" s="71">
        <f>M38</f>
        <v>0</v>
      </c>
      <c r="N37" s="71">
        <f>L37-M37</f>
        <v>0</v>
      </c>
      <c r="O37" s="251"/>
      <c r="P37" s="251"/>
      <c r="Q37" s="144"/>
    </row>
    <row r="38" spans="1:17" ht="13.2" x14ac:dyDescent="0.25">
      <c r="A38" s="162" t="s">
        <v>46</v>
      </c>
      <c r="B38" s="177"/>
      <c r="C38" s="178" t="s">
        <v>567</v>
      </c>
      <c r="D38" s="179">
        <v>5</v>
      </c>
      <c r="E38" s="179" t="s">
        <v>33</v>
      </c>
      <c r="F38" s="181">
        <v>1000000</v>
      </c>
      <c r="G38" s="181">
        <f>ROUNDDOWN(D38*F38,-3)</f>
        <v>5000000</v>
      </c>
      <c r="H38" s="181" t="b">
        <f>G38='[5]Pvt SP2D Pusdik'!B39</f>
        <v>1</v>
      </c>
      <c r="I38" s="181">
        <f>'[5]Pvt SP2D Pusdik'!C39</f>
        <v>2400000</v>
      </c>
      <c r="J38" s="181">
        <f>G38-I38</f>
        <v>2600000</v>
      </c>
      <c r="K38" s="181"/>
      <c r="L38" s="181"/>
      <c r="M38" s="181"/>
      <c r="N38" s="181"/>
      <c r="O38" s="251"/>
      <c r="P38" s="251"/>
      <c r="Q38" s="144"/>
    </row>
    <row r="39" spans="1:17" ht="13.2" x14ac:dyDescent="0.25">
      <c r="A39" s="162" t="s">
        <v>47</v>
      </c>
      <c r="B39" s="176" t="s">
        <v>536</v>
      </c>
      <c r="C39" s="70" t="s">
        <v>35</v>
      </c>
      <c r="D39" s="69"/>
      <c r="E39" s="69"/>
      <c r="F39" s="71"/>
      <c r="G39" s="71">
        <f>G40</f>
        <v>32019000</v>
      </c>
      <c r="H39" s="71" t="b">
        <f>G39='[5]Pvt SP2D Pusdik'!B40</f>
        <v>1</v>
      </c>
      <c r="I39" s="71">
        <f>'[5]Pvt SP2D Pusdik'!C40</f>
        <v>21380000</v>
      </c>
      <c r="J39" s="71">
        <f>J40</f>
        <v>10639000</v>
      </c>
      <c r="K39" s="71">
        <f>K40</f>
        <v>5850000</v>
      </c>
      <c r="L39" s="71">
        <f>L40</f>
        <v>5850000</v>
      </c>
      <c r="M39" s="71">
        <f>M40</f>
        <v>2400000</v>
      </c>
      <c r="N39" s="71">
        <f>L39-M39</f>
        <v>3450000</v>
      </c>
      <c r="O39" s="251"/>
      <c r="P39" s="251"/>
      <c r="Q39" s="144"/>
    </row>
    <row r="40" spans="1:17" ht="13.2" x14ac:dyDescent="0.25">
      <c r="A40" s="162" t="s">
        <v>48</v>
      </c>
      <c r="B40" s="177"/>
      <c r="C40" s="178" t="s">
        <v>569</v>
      </c>
      <c r="D40" s="179">
        <v>11</v>
      </c>
      <c r="E40" s="179" t="s">
        <v>26</v>
      </c>
      <c r="F40" s="181">
        <v>2910883</v>
      </c>
      <c r="G40" s="181">
        <f>ROUNDDOWN(D40*F40,-3)</f>
        <v>32019000</v>
      </c>
      <c r="H40" s="181" t="b">
        <f>G40='[5]Pvt SP2D Pusdik'!B41</f>
        <v>1</v>
      </c>
      <c r="I40" s="181">
        <f>'[5]Pvt SP2D Pusdik'!C41</f>
        <v>21380000</v>
      </c>
      <c r="J40" s="181">
        <f>G40-I40</f>
        <v>10639000</v>
      </c>
      <c r="K40" s="181">
        <v>5850000</v>
      </c>
      <c r="L40" s="181">
        <v>5850000</v>
      </c>
      <c r="M40" s="287">
        <v>2400000</v>
      </c>
      <c r="N40" s="181"/>
      <c r="O40" s="251"/>
      <c r="P40" s="251"/>
      <c r="Q40" s="144"/>
    </row>
    <row r="41" spans="1:17" ht="13.2" x14ac:dyDescent="0.25">
      <c r="A41" s="162" t="s">
        <v>49</v>
      </c>
      <c r="B41" s="182" t="s">
        <v>50</v>
      </c>
      <c r="C41" s="67" t="s">
        <v>51</v>
      </c>
      <c r="D41" s="66"/>
      <c r="E41" s="66" t="s">
        <v>562</v>
      </c>
      <c r="F41" s="68"/>
      <c r="G41" s="68">
        <f>SUM(G42,G50)</f>
        <v>118802000</v>
      </c>
      <c r="H41" s="68" t="b">
        <f>G41='[5]Pvt SP2D Pusdik'!B42</f>
        <v>1</v>
      </c>
      <c r="I41" s="68">
        <f>'[5]Pvt SP2D Pusdik'!C42</f>
        <v>40182856</v>
      </c>
      <c r="J41" s="68">
        <f>SUM(J42,J50)</f>
        <v>78619144</v>
      </c>
      <c r="K41" s="68">
        <f>SUM(K42,K50)</f>
        <v>5500000</v>
      </c>
      <c r="L41" s="68">
        <f>SUM(L42,L50)</f>
        <v>5500000</v>
      </c>
      <c r="M41" s="68">
        <f>SUM(M42,M50)</f>
        <v>430000</v>
      </c>
      <c r="N41" s="68">
        <f t="shared" ref="N41" si="10">SUM(N42,N50)</f>
        <v>5070000</v>
      </c>
      <c r="O41" s="251"/>
      <c r="P41" s="251"/>
      <c r="Q41" s="144"/>
    </row>
    <row r="42" spans="1:17" ht="13.2" x14ac:dyDescent="0.25">
      <c r="A42" s="162" t="s">
        <v>52</v>
      </c>
      <c r="B42" s="172" t="s">
        <v>21</v>
      </c>
      <c r="C42" s="173" t="s">
        <v>570</v>
      </c>
      <c r="D42" s="174"/>
      <c r="E42" s="174"/>
      <c r="F42" s="175"/>
      <c r="G42" s="175">
        <f>SUM(G43,G48)</f>
        <v>35050000</v>
      </c>
      <c r="H42" s="175" t="b">
        <f>G42='[5]Pvt SP2D Pusdik'!B43</f>
        <v>1</v>
      </c>
      <c r="I42" s="175">
        <f>'[5]Pvt SP2D Pusdik'!C43</f>
        <v>23210000</v>
      </c>
      <c r="J42" s="175">
        <f>SUM(J43,J48)</f>
        <v>11840000</v>
      </c>
      <c r="K42" s="175">
        <f>SUM(K43,K48)</f>
        <v>5500000</v>
      </c>
      <c r="L42" s="175">
        <f>SUM(L43,L48)</f>
        <v>5500000</v>
      </c>
      <c r="M42" s="175">
        <f>SUM(M43,M48)</f>
        <v>0</v>
      </c>
      <c r="N42" s="175">
        <f t="shared" ref="N42" si="11">SUM(N43,N48)</f>
        <v>5500000</v>
      </c>
      <c r="O42" s="251" t="s">
        <v>497</v>
      </c>
      <c r="P42" s="251" t="s">
        <v>499</v>
      </c>
      <c r="Q42" s="144"/>
    </row>
    <row r="43" spans="1:17" ht="13.2" x14ac:dyDescent="0.25">
      <c r="A43" s="162" t="s">
        <v>53</v>
      </c>
      <c r="B43" s="176" t="s">
        <v>534</v>
      </c>
      <c r="C43" s="70" t="s">
        <v>24</v>
      </c>
      <c r="D43" s="69"/>
      <c r="E43" s="69"/>
      <c r="F43" s="71"/>
      <c r="G43" s="71">
        <f>SUM(G44:G47)</f>
        <v>11050000</v>
      </c>
      <c r="H43" s="71" t="b">
        <f>G43='[5]Pvt SP2D Pusdik'!B44</f>
        <v>1</v>
      </c>
      <c r="I43" s="71">
        <f>'[5]Pvt SP2D Pusdik'!C44</f>
        <v>4900000</v>
      </c>
      <c r="J43" s="71">
        <f>SUM(J44:J47)</f>
        <v>6150000</v>
      </c>
      <c r="K43" s="71">
        <f>SUM(K44:K47)</f>
        <v>1500000</v>
      </c>
      <c r="L43" s="71">
        <f>SUM(L44:L47)</f>
        <v>1500000</v>
      </c>
      <c r="M43" s="71">
        <f>SUM(M44:M47)</f>
        <v>0</v>
      </c>
      <c r="N43" s="71">
        <f>L43-M43</f>
        <v>1500000</v>
      </c>
      <c r="O43" s="251"/>
      <c r="P43" s="251"/>
      <c r="Q43" s="144"/>
    </row>
    <row r="44" spans="1:17" ht="13.2" x14ac:dyDescent="0.25">
      <c r="A44" s="162" t="s">
        <v>54</v>
      </c>
      <c r="B44" s="177"/>
      <c r="C44" s="178" t="s">
        <v>563</v>
      </c>
      <c r="D44" s="179">
        <v>100</v>
      </c>
      <c r="E44" s="179" t="s">
        <v>26</v>
      </c>
      <c r="F44" s="181">
        <v>75000</v>
      </c>
      <c r="G44" s="181">
        <f>ROUNDDOWN(D44*F44,-3)</f>
        <v>7500000</v>
      </c>
      <c r="H44" s="181" t="b">
        <f>G44='[5]Pvt SP2D Pusdik'!B45</f>
        <v>1</v>
      </c>
      <c r="I44" s="181">
        <f>'[5]Pvt SP2D Pusdik'!C45</f>
        <v>2442000</v>
      </c>
      <c r="J44" s="181">
        <f t="shared" ref="J44:J47" si="12">G44-I44</f>
        <v>5058000</v>
      </c>
      <c r="K44" s="181">
        <v>1500000</v>
      </c>
      <c r="L44" s="181">
        <v>1500000</v>
      </c>
      <c r="M44" s="181"/>
      <c r="N44" s="181"/>
      <c r="O44" s="251"/>
      <c r="P44" s="251"/>
      <c r="Q44" s="144"/>
    </row>
    <row r="45" spans="1:17" ht="13.2" x14ac:dyDescent="0.25">
      <c r="A45" s="162" t="s">
        <v>56</v>
      </c>
      <c r="B45" s="177"/>
      <c r="C45" s="178" t="s">
        <v>571</v>
      </c>
      <c r="D45" s="179">
        <v>1</v>
      </c>
      <c r="E45" s="179" t="s">
        <v>120</v>
      </c>
      <c r="F45" s="181">
        <v>1500000</v>
      </c>
      <c r="G45" s="181">
        <f>ROUNDDOWN(D45*F45,-3)</f>
        <v>1500000</v>
      </c>
      <c r="H45" s="181" t="b">
        <f>G45='[5]Pvt SP2D Pusdik'!B46</f>
        <v>1</v>
      </c>
      <c r="I45" s="181">
        <f>'[5]Pvt SP2D Pusdik'!C46</f>
        <v>1470000</v>
      </c>
      <c r="J45" s="181">
        <f t="shared" si="12"/>
        <v>30000</v>
      </c>
      <c r="K45" s="181"/>
      <c r="L45" s="181"/>
      <c r="M45" s="181"/>
      <c r="N45" s="181"/>
      <c r="O45" s="251"/>
      <c r="P45" s="251"/>
      <c r="Q45" s="144"/>
    </row>
    <row r="46" spans="1:17" ht="13.2" x14ac:dyDescent="0.25">
      <c r="A46" s="162" t="s">
        <v>57</v>
      </c>
      <c r="B46" s="177"/>
      <c r="C46" s="178" t="s">
        <v>572</v>
      </c>
      <c r="D46" s="179">
        <v>1</v>
      </c>
      <c r="E46" s="179" t="s">
        <v>120</v>
      </c>
      <c r="F46" s="181">
        <v>1000000</v>
      </c>
      <c r="G46" s="181">
        <f>ROUNDDOWN(D46*F46,-3)</f>
        <v>1000000</v>
      </c>
      <c r="H46" s="181" t="b">
        <f>G46='[5]Pvt SP2D Pusdik'!B47</f>
        <v>1</v>
      </c>
      <c r="I46" s="181">
        <f>'[5]Pvt SP2D Pusdik'!C47</f>
        <v>988000</v>
      </c>
      <c r="J46" s="181">
        <f t="shared" si="12"/>
        <v>12000</v>
      </c>
      <c r="K46" s="181"/>
      <c r="L46" s="181"/>
      <c r="M46" s="181"/>
      <c r="N46" s="181"/>
      <c r="O46" s="251"/>
      <c r="P46" s="251"/>
      <c r="Q46" s="144"/>
    </row>
    <row r="47" spans="1:17" ht="13.2" x14ac:dyDescent="0.25">
      <c r="A47" s="162" t="s">
        <v>58</v>
      </c>
      <c r="B47" s="177"/>
      <c r="C47" s="178" t="s">
        <v>573</v>
      </c>
      <c r="D47" s="179">
        <v>3</v>
      </c>
      <c r="E47" s="179" t="s">
        <v>59</v>
      </c>
      <c r="F47" s="181">
        <v>350000</v>
      </c>
      <c r="G47" s="181">
        <f>ROUNDDOWN(D47*F47,-3)</f>
        <v>1050000</v>
      </c>
      <c r="H47" s="181" t="b">
        <f>G47='[5]Pvt SP2D Pusdik'!B48</f>
        <v>1</v>
      </c>
      <c r="I47" s="181">
        <f>'[5]Pvt SP2D Pusdik'!C48</f>
        <v>0</v>
      </c>
      <c r="J47" s="181">
        <f t="shared" si="12"/>
        <v>1050000</v>
      </c>
      <c r="K47" s="181"/>
      <c r="L47" s="181"/>
      <c r="M47" s="181"/>
      <c r="N47" s="181"/>
      <c r="O47" s="251"/>
      <c r="P47" s="251"/>
      <c r="Q47" s="144"/>
    </row>
    <row r="48" spans="1:17" ht="13.2" x14ac:dyDescent="0.25">
      <c r="A48" s="162" t="s">
        <v>60</v>
      </c>
      <c r="B48" s="183" t="s">
        <v>536</v>
      </c>
      <c r="C48" s="75" t="s">
        <v>35</v>
      </c>
      <c r="D48" s="74"/>
      <c r="E48" s="74"/>
      <c r="F48" s="76"/>
      <c r="G48" s="76">
        <f>G49</f>
        <v>24000000</v>
      </c>
      <c r="H48" s="76" t="b">
        <f>G48='[5]Pvt SP2D Pusdik'!B49</f>
        <v>1</v>
      </c>
      <c r="I48" s="76">
        <f>'[5]Pvt SP2D Pusdik'!C49</f>
        <v>18310000</v>
      </c>
      <c r="J48" s="76">
        <f>J49</f>
        <v>5690000</v>
      </c>
      <c r="K48" s="76">
        <f>K49</f>
        <v>4000000</v>
      </c>
      <c r="L48" s="76">
        <f>L49</f>
        <v>4000000</v>
      </c>
      <c r="M48" s="76">
        <f>M49</f>
        <v>0</v>
      </c>
      <c r="N48" s="76">
        <f>L48-M48</f>
        <v>4000000</v>
      </c>
      <c r="O48" s="251"/>
      <c r="P48" s="251"/>
      <c r="Q48" s="144"/>
    </row>
    <row r="49" spans="1:17" ht="13.2" x14ac:dyDescent="0.25">
      <c r="A49" s="162" t="s">
        <v>61</v>
      </c>
      <c r="B49" s="177"/>
      <c r="C49" s="178" t="s">
        <v>574</v>
      </c>
      <c r="D49" s="179">
        <v>6</v>
      </c>
      <c r="E49" s="179" t="s">
        <v>26</v>
      </c>
      <c r="F49" s="181">
        <v>4000000</v>
      </c>
      <c r="G49" s="181">
        <f>ROUNDDOWN(D49*F49,-3)</f>
        <v>24000000</v>
      </c>
      <c r="H49" s="181" t="b">
        <f>G49='[5]Pvt SP2D Pusdik'!B50</f>
        <v>1</v>
      </c>
      <c r="I49" s="181">
        <f>'[5]Pvt SP2D Pusdik'!C50</f>
        <v>18310000</v>
      </c>
      <c r="J49" s="181">
        <f>G49-I49</f>
        <v>5690000</v>
      </c>
      <c r="K49" s="181">
        <v>4000000</v>
      </c>
      <c r="L49" s="181">
        <v>4000000</v>
      </c>
      <c r="M49" s="181"/>
      <c r="N49" s="181"/>
      <c r="O49" s="251"/>
      <c r="P49" s="251"/>
      <c r="Q49" s="144"/>
    </row>
    <row r="50" spans="1:17" ht="13.2" x14ac:dyDescent="0.25">
      <c r="A50" s="162" t="s">
        <v>62</v>
      </c>
      <c r="B50" s="184" t="s">
        <v>38</v>
      </c>
      <c r="C50" s="185" t="s">
        <v>575</v>
      </c>
      <c r="D50" s="186"/>
      <c r="E50" s="186"/>
      <c r="F50" s="187"/>
      <c r="G50" s="187">
        <f>SUM(G51,G56,G58)</f>
        <v>83752000</v>
      </c>
      <c r="H50" s="187" t="b">
        <f>G50='[5]Pvt SP2D Pusdik'!B51</f>
        <v>1</v>
      </c>
      <c r="I50" s="187">
        <f>'[5]Pvt SP2D Pusdik'!C51</f>
        <v>16972856</v>
      </c>
      <c r="J50" s="187">
        <f>SUM(J51,J56,J58)</f>
        <v>66779144</v>
      </c>
      <c r="K50" s="187">
        <f>SUM(K51,K56,K58)</f>
        <v>0</v>
      </c>
      <c r="L50" s="187">
        <f>SUM(L51,L56,L58)</f>
        <v>0</v>
      </c>
      <c r="M50" s="187">
        <f>SUM(M51,M56,M58)</f>
        <v>430000</v>
      </c>
      <c r="N50" s="187">
        <f t="shared" ref="N50" si="13">SUM(N51,N56,N58)</f>
        <v>-430000</v>
      </c>
      <c r="O50" s="251" t="s">
        <v>497</v>
      </c>
      <c r="P50" s="251" t="s">
        <v>499</v>
      </c>
      <c r="Q50" s="144"/>
    </row>
    <row r="51" spans="1:17" ht="13.2" x14ac:dyDescent="0.25">
      <c r="A51" s="162" t="s">
        <v>576</v>
      </c>
      <c r="B51" s="183" t="s">
        <v>534</v>
      </c>
      <c r="C51" s="75" t="s">
        <v>24</v>
      </c>
      <c r="D51" s="74"/>
      <c r="E51" s="74"/>
      <c r="F51" s="76"/>
      <c r="G51" s="76">
        <f>SUM(G52:G55)</f>
        <v>13500000</v>
      </c>
      <c r="H51" s="76" t="b">
        <f>G51='[5]Pvt SP2D Pusdik'!B52</f>
        <v>1</v>
      </c>
      <c r="I51" s="76">
        <f>'[5]Pvt SP2D Pusdik'!C52</f>
        <v>4069000</v>
      </c>
      <c r="J51" s="76">
        <f>SUM(J52:J55)</f>
        <v>9431000</v>
      </c>
      <c r="K51" s="76">
        <f>SUM(K52:K55)</f>
        <v>0</v>
      </c>
      <c r="L51" s="76">
        <f>SUM(L52:L55)</f>
        <v>0</v>
      </c>
      <c r="M51" s="76">
        <f>SUM(M52:M55)</f>
        <v>0</v>
      </c>
      <c r="N51" s="76">
        <f>L51-M51</f>
        <v>0</v>
      </c>
      <c r="O51" s="251"/>
      <c r="P51" s="251"/>
      <c r="Q51" s="144"/>
    </row>
    <row r="52" spans="1:17" ht="13.2" x14ac:dyDescent="0.25">
      <c r="A52" s="162" t="s">
        <v>577</v>
      </c>
      <c r="B52" s="177"/>
      <c r="C52" s="178" t="s">
        <v>563</v>
      </c>
      <c r="D52" s="179">
        <v>100</v>
      </c>
      <c r="E52" s="179" t="s">
        <v>26</v>
      </c>
      <c r="F52" s="181">
        <v>75000</v>
      </c>
      <c r="G52" s="181">
        <f>ROUNDDOWN(D52*F52,-3)</f>
        <v>7500000</v>
      </c>
      <c r="H52" s="181" t="b">
        <f>G52='[5]Pvt SP2D Pusdik'!B53</f>
        <v>1</v>
      </c>
      <c r="I52" s="181">
        <f>'[5]Pvt SP2D Pusdik'!C53</f>
        <v>1584000</v>
      </c>
      <c r="J52" s="181">
        <f t="shared" ref="J52:J55" si="14">G52-I52</f>
        <v>5916000</v>
      </c>
      <c r="K52" s="181"/>
      <c r="L52" s="181"/>
      <c r="M52" s="181"/>
      <c r="N52" s="181"/>
      <c r="O52" s="251"/>
      <c r="P52" s="251"/>
      <c r="Q52" s="144"/>
    </row>
    <row r="53" spans="1:17" ht="13.2" x14ac:dyDescent="0.25">
      <c r="A53" s="162" t="s">
        <v>578</v>
      </c>
      <c r="B53" s="177"/>
      <c r="C53" s="178" t="s">
        <v>571</v>
      </c>
      <c r="D53" s="179">
        <v>2</v>
      </c>
      <c r="E53" s="179" t="s">
        <v>120</v>
      </c>
      <c r="F53" s="181">
        <v>1500000</v>
      </c>
      <c r="G53" s="181">
        <f>ROUNDDOWN(D53*F53,-3)</f>
        <v>3000000</v>
      </c>
      <c r="H53" s="181" t="b">
        <f>G53='[5]Pvt SP2D Pusdik'!B54</f>
        <v>1</v>
      </c>
      <c r="I53" s="181">
        <f>'[5]Pvt SP2D Pusdik'!C54</f>
        <v>1495000</v>
      </c>
      <c r="J53" s="181">
        <f t="shared" si="14"/>
        <v>1505000</v>
      </c>
      <c r="K53" s="181"/>
      <c r="L53" s="181"/>
      <c r="M53" s="181"/>
      <c r="N53" s="181"/>
      <c r="O53" s="251"/>
      <c r="P53" s="251"/>
      <c r="Q53" s="144"/>
    </row>
    <row r="54" spans="1:17" ht="13.2" x14ac:dyDescent="0.25">
      <c r="A54" s="162" t="s">
        <v>579</v>
      </c>
      <c r="B54" s="177"/>
      <c r="C54" s="178" t="s">
        <v>572</v>
      </c>
      <c r="D54" s="179">
        <v>2</v>
      </c>
      <c r="E54" s="179" t="s">
        <v>120</v>
      </c>
      <c r="F54" s="181">
        <v>1000000</v>
      </c>
      <c r="G54" s="181">
        <f>ROUNDDOWN(D54*F54,-3)</f>
        <v>2000000</v>
      </c>
      <c r="H54" s="181" t="b">
        <f>G54='[5]Pvt SP2D Pusdik'!B55</f>
        <v>1</v>
      </c>
      <c r="I54" s="181">
        <f>'[5]Pvt SP2D Pusdik'!C55</f>
        <v>990000</v>
      </c>
      <c r="J54" s="181">
        <f t="shared" si="14"/>
        <v>1010000</v>
      </c>
      <c r="K54" s="181"/>
      <c r="L54" s="181"/>
      <c r="M54" s="181"/>
      <c r="N54" s="181"/>
      <c r="O54" s="251"/>
      <c r="P54" s="251"/>
      <c r="Q54" s="144"/>
    </row>
    <row r="55" spans="1:17" ht="13.2" x14ac:dyDescent="0.25">
      <c r="A55" s="188" t="s">
        <v>580</v>
      </c>
      <c r="B55" s="177"/>
      <c r="C55" s="178" t="s">
        <v>581</v>
      </c>
      <c r="D55" s="179">
        <v>4</v>
      </c>
      <c r="E55" s="179" t="s">
        <v>59</v>
      </c>
      <c r="F55" s="181">
        <v>250000</v>
      </c>
      <c r="G55" s="181">
        <f>ROUNDDOWN(D55*F55,-3)</f>
        <v>1000000</v>
      </c>
      <c r="H55" s="181" t="b">
        <f>G55='[5]Pvt SP2D Pusdik'!B56</f>
        <v>1</v>
      </c>
      <c r="I55" s="181">
        <f>'[5]Pvt SP2D Pusdik'!C56</f>
        <v>0</v>
      </c>
      <c r="J55" s="181">
        <f t="shared" si="14"/>
        <v>1000000</v>
      </c>
      <c r="K55" s="181"/>
      <c r="L55" s="181"/>
      <c r="M55" s="181"/>
      <c r="N55" s="181"/>
      <c r="O55" s="251"/>
      <c r="P55" s="251"/>
      <c r="Q55" s="144"/>
    </row>
    <row r="56" spans="1:17" ht="13.2" x14ac:dyDescent="0.25">
      <c r="A56" s="162" t="s">
        <v>582</v>
      </c>
      <c r="B56" s="189" t="s">
        <v>538</v>
      </c>
      <c r="C56" s="78" t="s">
        <v>31</v>
      </c>
      <c r="D56" s="77"/>
      <c r="E56" s="77"/>
      <c r="F56" s="79"/>
      <c r="G56" s="79">
        <f>G57</f>
        <v>4000000</v>
      </c>
      <c r="H56" s="79" t="b">
        <f>G56='[5]Pvt SP2D Pusdik'!B57</f>
        <v>1</v>
      </c>
      <c r="I56" s="79">
        <f>'[5]Pvt SP2D Pusdik'!C57</f>
        <v>0</v>
      </c>
      <c r="J56" s="79">
        <f>J57</f>
        <v>4000000</v>
      </c>
      <c r="K56" s="79">
        <f>K57</f>
        <v>0</v>
      </c>
      <c r="L56" s="79">
        <f>L57</f>
        <v>0</v>
      </c>
      <c r="M56" s="79">
        <f>M57</f>
        <v>0</v>
      </c>
      <c r="N56" s="79">
        <f>L56-M56</f>
        <v>0</v>
      </c>
      <c r="O56" s="251"/>
      <c r="P56" s="251"/>
      <c r="Q56" s="144"/>
    </row>
    <row r="57" spans="1:17" ht="13.2" x14ac:dyDescent="0.25">
      <c r="A57" s="162" t="s">
        <v>583</v>
      </c>
      <c r="B57" s="177"/>
      <c r="C57" s="178" t="s">
        <v>567</v>
      </c>
      <c r="D57" s="179">
        <v>4</v>
      </c>
      <c r="E57" s="179" t="s">
        <v>33</v>
      </c>
      <c r="F57" s="181">
        <v>1000000</v>
      </c>
      <c r="G57" s="181">
        <f>ROUNDDOWN(D57*F57,-3)</f>
        <v>4000000</v>
      </c>
      <c r="H57" s="181" t="b">
        <f>G57='[5]Pvt SP2D Pusdik'!B58</f>
        <v>1</v>
      </c>
      <c r="I57" s="181">
        <f>'[5]Pvt SP2D Pusdik'!C58</f>
        <v>0</v>
      </c>
      <c r="J57" s="181">
        <f>G57-I57</f>
        <v>4000000</v>
      </c>
      <c r="K57" s="181"/>
      <c r="L57" s="181"/>
      <c r="M57" s="181"/>
      <c r="N57" s="181"/>
      <c r="O57" s="251"/>
      <c r="P57" s="251"/>
      <c r="Q57" s="144"/>
    </row>
    <row r="58" spans="1:17" ht="13.2" x14ac:dyDescent="0.25">
      <c r="A58" s="162" t="s">
        <v>63</v>
      </c>
      <c r="B58" s="183" t="s">
        <v>536</v>
      </c>
      <c r="C58" s="75" t="s">
        <v>35</v>
      </c>
      <c r="D58" s="74"/>
      <c r="E58" s="74"/>
      <c r="F58" s="76"/>
      <c r="G58" s="76">
        <f>G59</f>
        <v>66252000</v>
      </c>
      <c r="H58" s="76" t="b">
        <f>G58='[5]Pvt SP2D Pusdik'!B59</f>
        <v>1</v>
      </c>
      <c r="I58" s="76">
        <f>'[5]Pvt SP2D Pusdik'!C59</f>
        <v>12903856</v>
      </c>
      <c r="J58" s="76">
        <f>J59</f>
        <v>53348144</v>
      </c>
      <c r="K58" s="76">
        <f>K59</f>
        <v>0</v>
      </c>
      <c r="L58" s="76">
        <f>L59</f>
        <v>0</v>
      </c>
      <c r="M58" s="76">
        <f>M59</f>
        <v>430000</v>
      </c>
      <c r="N58" s="76">
        <f>L58-M58</f>
        <v>-430000</v>
      </c>
      <c r="O58" s="251"/>
      <c r="P58" s="251"/>
      <c r="Q58" s="144"/>
    </row>
    <row r="59" spans="1:17" ht="13.2" x14ac:dyDescent="0.25">
      <c r="A59" s="162" t="s">
        <v>64</v>
      </c>
      <c r="B59" s="177"/>
      <c r="C59" s="178" t="s">
        <v>584</v>
      </c>
      <c r="D59" s="179">
        <v>12</v>
      </c>
      <c r="E59" s="179" t="s">
        <v>26</v>
      </c>
      <c r="F59" s="181">
        <v>5521000</v>
      </c>
      <c r="G59" s="181">
        <f>ROUNDDOWN(D59*F59,-3)</f>
        <v>66252000</v>
      </c>
      <c r="H59" s="181" t="b">
        <f>G59='[5]Pvt SP2D Pusdik'!B60</f>
        <v>1</v>
      </c>
      <c r="I59" s="181">
        <f>'[5]Pvt SP2D Pusdik'!C60</f>
        <v>12903856</v>
      </c>
      <c r="J59" s="181">
        <f>G59-I59</f>
        <v>53348144</v>
      </c>
      <c r="K59" s="181"/>
      <c r="L59" s="181"/>
      <c r="M59" s="181">
        <v>430000</v>
      </c>
      <c r="N59" s="181"/>
      <c r="O59" s="251"/>
      <c r="P59" s="251"/>
      <c r="Q59" s="144"/>
    </row>
    <row r="60" spans="1:17" ht="13.2" x14ac:dyDescent="0.25">
      <c r="A60" s="162" t="s">
        <v>65</v>
      </c>
      <c r="B60" s="190" t="s">
        <v>66</v>
      </c>
      <c r="C60" s="81" t="s">
        <v>67</v>
      </c>
      <c r="D60" s="80"/>
      <c r="E60" s="80" t="s">
        <v>562</v>
      </c>
      <c r="F60" s="82"/>
      <c r="G60" s="82">
        <f>SUM(G61,G75)</f>
        <v>475336000</v>
      </c>
      <c r="H60" s="82" t="b">
        <f>G60='[5]Pvt SP2D Pusdik'!B61</f>
        <v>1</v>
      </c>
      <c r="I60" s="82">
        <f>'[5]Pvt SP2D Pusdik'!C61</f>
        <v>219264007</v>
      </c>
      <c r="J60" s="82">
        <f>SUM(J61,J75)</f>
        <v>256071993</v>
      </c>
      <c r="K60" s="82">
        <f>SUM(K61,K75)</f>
        <v>62042000</v>
      </c>
      <c r="L60" s="82">
        <f>SUM(L61,L75)</f>
        <v>62042000</v>
      </c>
      <c r="M60" s="82">
        <f>SUM(M61,M75)</f>
        <v>0</v>
      </c>
      <c r="N60" s="82">
        <f t="shared" ref="N60" si="15">SUM(N61,N74)</f>
        <v>64042000</v>
      </c>
      <c r="O60" s="251"/>
      <c r="P60" s="251"/>
      <c r="Q60" s="144"/>
    </row>
    <row r="61" spans="1:17" ht="13.2" x14ac:dyDescent="0.25">
      <c r="A61" s="162" t="s">
        <v>68</v>
      </c>
      <c r="B61" s="184" t="s">
        <v>21</v>
      </c>
      <c r="C61" s="185" t="s">
        <v>585</v>
      </c>
      <c r="D61" s="186"/>
      <c r="E61" s="186"/>
      <c r="F61" s="187"/>
      <c r="G61" s="187">
        <f>SUM(G62,G67,G69,G71,G73)</f>
        <v>404820000</v>
      </c>
      <c r="H61" s="187" t="b">
        <f>G61='[5]Pvt SP2D Pusdik'!B62</f>
        <v>1</v>
      </c>
      <c r="I61" s="187">
        <f>'[5]Pvt SP2D Pusdik'!C62</f>
        <v>215290807</v>
      </c>
      <c r="J61" s="187">
        <f>SUM(J62,J67,J69,J71,J73)</f>
        <v>189529193</v>
      </c>
      <c r="K61" s="187">
        <f>SUM(K62,K67,K69,K71,K73)</f>
        <v>17521000</v>
      </c>
      <c r="L61" s="187">
        <f>SUM(L62,L67,L69,L71,L73)</f>
        <v>17521000</v>
      </c>
      <c r="M61" s="187">
        <f>SUM(M62,M67,M69,M71,M73)</f>
        <v>0</v>
      </c>
      <c r="N61" s="187">
        <f t="shared" ref="N61" si="16">SUM(N62,N68,N70,N72)</f>
        <v>17521000</v>
      </c>
      <c r="O61" s="251" t="s">
        <v>500</v>
      </c>
      <c r="P61" s="251" t="s">
        <v>501</v>
      </c>
      <c r="Q61" s="144"/>
    </row>
    <row r="62" spans="1:17" ht="13.2" x14ac:dyDescent="0.25">
      <c r="A62" s="162" t="s">
        <v>69</v>
      </c>
      <c r="B62" s="183" t="s">
        <v>534</v>
      </c>
      <c r="C62" s="75" t="s">
        <v>24</v>
      </c>
      <c r="D62" s="74"/>
      <c r="E62" s="74"/>
      <c r="F62" s="76"/>
      <c r="G62" s="76">
        <f>SUM(G63:G66)</f>
        <v>43000000</v>
      </c>
      <c r="H62" s="76" t="b">
        <f>G62='[5]Pvt SP2D Pusdik'!B63</f>
        <v>1</v>
      </c>
      <c r="I62" s="76">
        <f>'[5]Pvt SP2D Pusdik'!C63</f>
        <v>25678950</v>
      </c>
      <c r="J62" s="76">
        <f>SUM(J63:J66)</f>
        <v>17321050</v>
      </c>
      <c r="K62" s="76">
        <f>SUM(K63:K66)</f>
        <v>0</v>
      </c>
      <c r="L62" s="76">
        <f>SUM(L63:L66)</f>
        <v>0</v>
      </c>
      <c r="M62" s="76">
        <f>SUM(M63:M66)</f>
        <v>0</v>
      </c>
      <c r="N62" s="76">
        <f>L62-M62</f>
        <v>0</v>
      </c>
      <c r="O62" s="251"/>
      <c r="P62" s="251"/>
      <c r="Q62" s="144"/>
    </row>
    <row r="63" spans="1:17" ht="13.2" x14ac:dyDescent="0.25">
      <c r="A63" s="162" t="s">
        <v>70</v>
      </c>
      <c r="B63" s="177"/>
      <c r="C63" s="178" t="s">
        <v>563</v>
      </c>
      <c r="D63" s="179">
        <v>200</v>
      </c>
      <c r="E63" s="179" t="s">
        <v>26</v>
      </c>
      <c r="F63" s="181">
        <v>75000</v>
      </c>
      <c r="G63" s="181">
        <f>ROUNDDOWN(D63*F63,-3)</f>
        <v>15000000</v>
      </c>
      <c r="H63" s="181" t="b">
        <f>G63='[5]Pvt SP2D Pusdik'!B64</f>
        <v>1</v>
      </c>
      <c r="I63" s="181">
        <f>'[5]Pvt SP2D Pusdik'!C64</f>
        <v>14240000</v>
      </c>
      <c r="J63" s="181">
        <f t="shared" ref="J63:J66" si="17">G63-I63</f>
        <v>760000</v>
      </c>
      <c r="K63" s="181"/>
      <c r="L63" s="181"/>
      <c r="M63" s="181"/>
      <c r="N63" s="181"/>
      <c r="O63" s="251"/>
      <c r="P63" s="251"/>
      <c r="Q63" s="144"/>
    </row>
    <row r="64" spans="1:17" ht="13.2" x14ac:dyDescent="0.25">
      <c r="A64" s="162" t="s">
        <v>71</v>
      </c>
      <c r="B64" s="177"/>
      <c r="C64" s="178" t="s">
        <v>564</v>
      </c>
      <c r="D64" s="179">
        <v>8</v>
      </c>
      <c r="E64" s="179" t="s">
        <v>120</v>
      </c>
      <c r="F64" s="181">
        <v>1000000</v>
      </c>
      <c r="G64" s="181">
        <f>ROUNDDOWN(D64*F64,-3)</f>
        <v>8000000</v>
      </c>
      <c r="H64" s="181" t="b">
        <f>G64='[5]Pvt SP2D Pusdik'!B65</f>
        <v>1</v>
      </c>
      <c r="I64" s="181">
        <f>'[5]Pvt SP2D Pusdik'!C65</f>
        <v>3989450</v>
      </c>
      <c r="J64" s="181">
        <f t="shared" si="17"/>
        <v>4010550</v>
      </c>
      <c r="K64" s="181"/>
      <c r="L64" s="181"/>
      <c r="M64" s="181"/>
      <c r="N64" s="181"/>
      <c r="O64" s="251"/>
      <c r="P64" s="251"/>
      <c r="Q64" s="144"/>
    </row>
    <row r="65" spans="1:17" ht="13.2" x14ac:dyDescent="0.25">
      <c r="A65" s="162" t="s">
        <v>72</v>
      </c>
      <c r="B65" s="177"/>
      <c r="C65" s="178" t="s">
        <v>565</v>
      </c>
      <c r="D65" s="179">
        <v>8</v>
      </c>
      <c r="E65" s="179" t="s">
        <v>120</v>
      </c>
      <c r="F65" s="181">
        <v>1500000</v>
      </c>
      <c r="G65" s="181">
        <f>ROUNDDOWN(D65*F65,-3)</f>
        <v>12000000</v>
      </c>
      <c r="H65" s="181" t="b">
        <f>G65='[5]Pvt SP2D Pusdik'!B66</f>
        <v>1</v>
      </c>
      <c r="I65" s="181">
        <f>'[5]Pvt SP2D Pusdik'!C66</f>
        <v>4460000</v>
      </c>
      <c r="J65" s="181">
        <f t="shared" si="17"/>
        <v>7540000</v>
      </c>
      <c r="K65" s="181"/>
      <c r="L65" s="181"/>
      <c r="M65" s="181"/>
      <c r="N65" s="181"/>
      <c r="O65" s="251"/>
      <c r="P65" s="251"/>
      <c r="Q65" s="144"/>
    </row>
    <row r="66" spans="1:17" ht="13.2" x14ac:dyDescent="0.25">
      <c r="A66" s="162" t="s">
        <v>586</v>
      </c>
      <c r="B66" s="177"/>
      <c r="C66" s="178" t="s">
        <v>566</v>
      </c>
      <c r="D66" s="179">
        <v>8</v>
      </c>
      <c r="E66" s="179" t="s">
        <v>120</v>
      </c>
      <c r="F66" s="181">
        <v>1000000</v>
      </c>
      <c r="G66" s="181">
        <f>ROUNDDOWN(D66*F66,-3)</f>
        <v>8000000</v>
      </c>
      <c r="H66" s="181" t="b">
        <f>G66='[5]Pvt SP2D Pusdik'!B67</f>
        <v>1</v>
      </c>
      <c r="I66" s="181">
        <f>'[5]Pvt SP2D Pusdik'!C67</f>
        <v>2989500</v>
      </c>
      <c r="J66" s="181">
        <f t="shared" si="17"/>
        <v>5010500</v>
      </c>
      <c r="K66" s="181"/>
      <c r="L66" s="181"/>
      <c r="M66" s="181"/>
      <c r="N66" s="181"/>
      <c r="O66" s="251"/>
      <c r="P66" s="251"/>
      <c r="Q66" s="144"/>
    </row>
    <row r="67" spans="1:17" ht="13.2" x14ac:dyDescent="0.25">
      <c r="A67" s="162" t="s">
        <v>942</v>
      </c>
      <c r="B67" s="176" t="s">
        <v>535</v>
      </c>
      <c r="C67" s="70" t="s">
        <v>73</v>
      </c>
      <c r="D67" s="69"/>
      <c r="E67" s="69"/>
      <c r="F67" s="71"/>
      <c r="G67" s="71">
        <f>G68</f>
        <v>31000000</v>
      </c>
      <c r="H67" s="71" t="b">
        <f>G67='[5]Pvt SP2D Pusdik'!B68</f>
        <v>1</v>
      </c>
      <c r="I67" s="71">
        <f>'[5]Pvt SP2D Pusdik'!C68</f>
        <v>4147500</v>
      </c>
      <c r="J67" s="71">
        <f>J68</f>
        <v>26852500</v>
      </c>
      <c r="K67" s="71">
        <f>K68</f>
        <v>2500000</v>
      </c>
      <c r="L67" s="71">
        <f>L68</f>
        <v>2500000</v>
      </c>
      <c r="M67" s="71">
        <f>M68</f>
        <v>0</v>
      </c>
      <c r="N67" s="71"/>
      <c r="O67" s="251"/>
      <c r="P67" s="251"/>
      <c r="Q67" s="144"/>
    </row>
    <row r="68" spans="1:17" ht="13.2" x14ac:dyDescent="0.25">
      <c r="A68" s="162" t="s">
        <v>943</v>
      </c>
      <c r="B68" s="177"/>
      <c r="C68" s="178" t="s">
        <v>944</v>
      </c>
      <c r="D68" s="179">
        <v>1</v>
      </c>
      <c r="E68" s="179" t="s">
        <v>120</v>
      </c>
      <c r="F68" s="181">
        <v>31000000</v>
      </c>
      <c r="G68" s="181">
        <f>ROUNDDOWN(D68*F68,-3)</f>
        <v>31000000</v>
      </c>
      <c r="H68" s="181" t="b">
        <f>G68='[5]Pvt SP2D Pusdik'!B69</f>
        <v>1</v>
      </c>
      <c r="I68" s="181">
        <f>'[5]Pvt SP2D Pusdik'!C69</f>
        <v>4147500</v>
      </c>
      <c r="J68" s="181">
        <f>G68-I68</f>
        <v>26852500</v>
      </c>
      <c r="K68" s="181">
        <v>2500000</v>
      </c>
      <c r="L68" s="181">
        <v>2500000</v>
      </c>
      <c r="M68" s="181"/>
      <c r="N68" s="181">
        <f>L68-M68</f>
        <v>2500000</v>
      </c>
      <c r="O68" s="251"/>
      <c r="P68" s="251"/>
      <c r="Q68" s="144"/>
    </row>
    <row r="69" spans="1:17" ht="13.2" x14ac:dyDescent="0.25">
      <c r="A69" s="162" t="s">
        <v>75</v>
      </c>
      <c r="B69" s="183" t="s">
        <v>538</v>
      </c>
      <c r="C69" s="75" t="s">
        <v>31</v>
      </c>
      <c r="D69" s="74"/>
      <c r="E69" s="74"/>
      <c r="F69" s="76"/>
      <c r="G69" s="76">
        <f>G70</f>
        <v>25200000</v>
      </c>
      <c r="H69" s="76" t="b">
        <f>G69='[5]Pvt SP2D Pusdik'!B70</f>
        <v>1</v>
      </c>
      <c r="I69" s="76">
        <f>'[5]Pvt SP2D Pusdik'!C70</f>
        <v>0</v>
      </c>
      <c r="J69" s="76">
        <f>J70</f>
        <v>25200000</v>
      </c>
      <c r="K69" s="76">
        <f>K70</f>
        <v>0</v>
      </c>
      <c r="L69" s="76">
        <f>L70</f>
        <v>0</v>
      </c>
      <c r="M69" s="76">
        <f>M70</f>
        <v>0</v>
      </c>
      <c r="N69" s="76"/>
      <c r="O69" s="251"/>
      <c r="P69" s="251"/>
      <c r="Q69" s="144"/>
    </row>
    <row r="70" spans="1:17" ht="13.2" x14ac:dyDescent="0.25">
      <c r="A70" s="162" t="s">
        <v>76</v>
      </c>
      <c r="B70" s="177"/>
      <c r="C70" s="178" t="s">
        <v>567</v>
      </c>
      <c r="D70" s="179">
        <v>28</v>
      </c>
      <c r="E70" s="179" t="s">
        <v>33</v>
      </c>
      <c r="F70" s="181">
        <v>900000</v>
      </c>
      <c r="G70" s="181">
        <f>ROUNDDOWN(D70*F70,-3)</f>
        <v>25200000</v>
      </c>
      <c r="H70" s="181" t="b">
        <f>G70='[5]Pvt SP2D Pusdik'!B71</f>
        <v>1</v>
      </c>
      <c r="I70" s="181">
        <f>'[5]Pvt SP2D Pusdik'!C71</f>
        <v>0</v>
      </c>
      <c r="J70" s="181">
        <f>G70-I70</f>
        <v>25200000</v>
      </c>
      <c r="K70" s="181"/>
      <c r="L70" s="181"/>
      <c r="M70" s="181"/>
      <c r="N70" s="181">
        <f>L70-M70</f>
        <v>0</v>
      </c>
      <c r="O70" s="251"/>
      <c r="P70" s="251"/>
      <c r="Q70" s="144"/>
    </row>
    <row r="71" spans="1:17" ht="13.2" x14ac:dyDescent="0.25">
      <c r="A71" s="162" t="s">
        <v>77</v>
      </c>
      <c r="B71" s="183" t="s">
        <v>536</v>
      </c>
      <c r="C71" s="75" t="s">
        <v>35</v>
      </c>
      <c r="D71" s="74"/>
      <c r="E71" s="74"/>
      <c r="F71" s="76"/>
      <c r="G71" s="76">
        <f>G72</f>
        <v>304120000</v>
      </c>
      <c r="H71" s="76" t="b">
        <f>G71='[5]Pvt SP2D Pusdik'!B72</f>
        <v>1</v>
      </c>
      <c r="I71" s="76">
        <f>'[5]Pvt SP2D Pusdik'!C72</f>
        <v>184864357</v>
      </c>
      <c r="J71" s="76">
        <f>J72</f>
        <v>119255643</v>
      </c>
      <c r="K71" s="76">
        <f>K72</f>
        <v>15021000</v>
      </c>
      <c r="L71" s="76">
        <f>L72</f>
        <v>15021000</v>
      </c>
      <c r="M71" s="76">
        <f>M72</f>
        <v>0</v>
      </c>
      <c r="N71" s="76"/>
      <c r="O71" s="251"/>
      <c r="P71" s="251"/>
      <c r="Q71" s="144"/>
    </row>
    <row r="72" spans="1:17" ht="13.2" x14ac:dyDescent="0.25">
      <c r="A72" s="162" t="s">
        <v>78</v>
      </c>
      <c r="B72" s="177"/>
      <c r="C72" s="178" t="s">
        <v>587</v>
      </c>
      <c r="D72" s="179">
        <v>52</v>
      </c>
      <c r="E72" s="179" t="s">
        <v>26</v>
      </c>
      <c r="F72" s="181">
        <v>5848480</v>
      </c>
      <c r="G72" s="181">
        <f>ROUNDDOWN(D72*F72,-3)</f>
        <v>304120000</v>
      </c>
      <c r="H72" s="181" t="b">
        <f>G72='[5]Pvt SP2D Pusdik'!B73</f>
        <v>1</v>
      </c>
      <c r="I72" s="181">
        <f>'[5]Pvt SP2D Pusdik'!C73</f>
        <v>184864357</v>
      </c>
      <c r="J72" s="181">
        <f>G72-I72</f>
        <v>119255643</v>
      </c>
      <c r="K72" s="181">
        <v>15021000</v>
      </c>
      <c r="L72" s="181">
        <v>15021000</v>
      </c>
      <c r="M72" s="181"/>
      <c r="N72" s="181">
        <f>L72-M72</f>
        <v>15021000</v>
      </c>
      <c r="O72" s="251"/>
      <c r="P72" s="251"/>
      <c r="Q72" s="144"/>
    </row>
    <row r="73" spans="1:17" ht="13.2" x14ac:dyDescent="0.25">
      <c r="A73" s="162" t="s">
        <v>79</v>
      </c>
      <c r="B73" s="183" t="s">
        <v>588</v>
      </c>
      <c r="C73" s="75" t="s">
        <v>80</v>
      </c>
      <c r="D73" s="74"/>
      <c r="E73" s="74"/>
      <c r="F73" s="76"/>
      <c r="G73" s="76">
        <f>G74</f>
        <v>1500000</v>
      </c>
      <c r="H73" s="76" t="b">
        <f>G73='[5]Pvt SP2D Pusdik'!B74</f>
        <v>1</v>
      </c>
      <c r="I73" s="76">
        <f>'[5]Pvt SP2D Pusdik'!C74</f>
        <v>600000</v>
      </c>
      <c r="J73" s="76">
        <f>J74</f>
        <v>900000</v>
      </c>
      <c r="K73" s="76">
        <f>K74</f>
        <v>0</v>
      </c>
      <c r="L73" s="76">
        <f>L74</f>
        <v>0</v>
      </c>
      <c r="M73" s="76">
        <f>M74</f>
        <v>0</v>
      </c>
      <c r="N73" s="76"/>
      <c r="O73" s="251"/>
      <c r="P73" s="251"/>
      <c r="Q73" s="144"/>
    </row>
    <row r="74" spans="1:17" ht="13.2" x14ac:dyDescent="0.25">
      <c r="A74" s="162" t="s">
        <v>81</v>
      </c>
      <c r="B74" s="177"/>
      <c r="C74" s="178" t="s">
        <v>589</v>
      </c>
      <c r="D74" s="179">
        <v>10</v>
      </c>
      <c r="E74" s="179" t="s">
        <v>26</v>
      </c>
      <c r="F74" s="181">
        <v>150000</v>
      </c>
      <c r="G74" s="181">
        <f>ROUNDDOWN(D74*F74,-3)</f>
        <v>1500000</v>
      </c>
      <c r="H74" s="181" t="b">
        <f>G74='[5]Pvt SP2D Pusdik'!B75</f>
        <v>1</v>
      </c>
      <c r="I74" s="181">
        <f>'[5]Pvt SP2D Pusdik'!C75</f>
        <v>600000</v>
      </c>
      <c r="J74" s="181">
        <f>G74-I74</f>
        <v>900000</v>
      </c>
      <c r="K74" s="181"/>
      <c r="L74" s="181"/>
      <c r="M74" s="181"/>
      <c r="N74" s="181">
        <f t="shared" ref="N74" si="18">SUM(N75,N80,N82)</f>
        <v>46521000</v>
      </c>
      <c r="O74" s="251"/>
      <c r="P74" s="251"/>
      <c r="Q74" s="144"/>
    </row>
    <row r="75" spans="1:17" ht="13.2" x14ac:dyDescent="0.25">
      <c r="A75" s="162" t="s">
        <v>82</v>
      </c>
      <c r="B75" s="184" t="s">
        <v>38</v>
      </c>
      <c r="C75" s="185" t="s">
        <v>92</v>
      </c>
      <c r="D75" s="186"/>
      <c r="E75" s="186"/>
      <c r="F75" s="187"/>
      <c r="G75" s="187">
        <f>SUM(G76,G81,G83)</f>
        <v>70516000</v>
      </c>
      <c r="H75" s="187" t="b">
        <f>G75='[5]Pvt SP2D Pusdik'!B76</f>
        <v>1</v>
      </c>
      <c r="I75" s="187">
        <f>'[5]Pvt SP2D Pusdik'!C76</f>
        <v>3973200</v>
      </c>
      <c r="J75" s="187">
        <f>SUM(J76,J81,J83)</f>
        <v>66542800</v>
      </c>
      <c r="K75" s="187">
        <f>SUM(K76,K81,K83)</f>
        <v>44521000</v>
      </c>
      <c r="L75" s="187">
        <f>SUM(L76,L81,L83)</f>
        <v>44521000</v>
      </c>
      <c r="M75" s="187">
        <f>SUM(M76,M81,M83)</f>
        <v>0</v>
      </c>
      <c r="N75" s="187">
        <f>L75-M75</f>
        <v>44521000</v>
      </c>
      <c r="O75" s="251" t="s">
        <v>500</v>
      </c>
      <c r="P75" s="251" t="s">
        <v>501</v>
      </c>
      <c r="Q75" s="144"/>
    </row>
    <row r="76" spans="1:17" ht="13.2" x14ac:dyDescent="0.25">
      <c r="A76" s="162" t="s">
        <v>83</v>
      </c>
      <c r="B76" s="183" t="s">
        <v>534</v>
      </c>
      <c r="C76" s="75" t="s">
        <v>24</v>
      </c>
      <c r="D76" s="74"/>
      <c r="E76" s="74"/>
      <c r="F76" s="76"/>
      <c r="G76" s="76">
        <f>SUM(G77:G80)</f>
        <v>22625000</v>
      </c>
      <c r="H76" s="76" t="b">
        <f>G76='[5]Pvt SP2D Pusdik'!B77</f>
        <v>1</v>
      </c>
      <c r="I76" s="76">
        <f>'[5]Pvt SP2D Pusdik'!C77</f>
        <v>3973200</v>
      </c>
      <c r="J76" s="76">
        <f>SUM(J77:J80)</f>
        <v>18651800</v>
      </c>
      <c r="K76" s="76">
        <f>SUM(K77:K80)</f>
        <v>13600000</v>
      </c>
      <c r="L76" s="76">
        <f>SUM(L77:L80)</f>
        <v>13600000</v>
      </c>
      <c r="M76" s="76">
        <f>SUM(M77:M80)</f>
        <v>0</v>
      </c>
      <c r="N76" s="76"/>
      <c r="O76" s="251"/>
      <c r="P76" s="251"/>
      <c r="Q76" s="144"/>
    </row>
    <row r="77" spans="1:17" ht="13.2" x14ac:dyDescent="0.25">
      <c r="A77" s="162" t="s">
        <v>84</v>
      </c>
      <c r="B77" s="177"/>
      <c r="C77" s="178" t="s">
        <v>563</v>
      </c>
      <c r="D77" s="179">
        <v>75</v>
      </c>
      <c r="E77" s="179" t="s">
        <v>26</v>
      </c>
      <c r="F77" s="181">
        <v>75000</v>
      </c>
      <c r="G77" s="181">
        <f>ROUNDDOWN(D77*F77,-3)</f>
        <v>5625000</v>
      </c>
      <c r="H77" s="181" t="b">
        <f>G77='[5]Pvt SP2D Pusdik'!B78</f>
        <v>1</v>
      </c>
      <c r="I77" s="181">
        <f>'[5]Pvt SP2D Pusdik'!C78</f>
        <v>0</v>
      </c>
      <c r="J77" s="181">
        <f t="shared" ref="J77:J80" si="19">G77-I77</f>
        <v>5625000</v>
      </c>
      <c r="K77" s="181">
        <v>5600000</v>
      </c>
      <c r="L77" s="181">
        <v>5600000</v>
      </c>
      <c r="M77" s="181"/>
      <c r="N77" s="181"/>
      <c r="O77" s="251"/>
      <c r="P77" s="251"/>
      <c r="Q77" s="144"/>
    </row>
    <row r="78" spans="1:17" ht="13.2" x14ac:dyDescent="0.25">
      <c r="A78" s="162" t="s">
        <v>85</v>
      </c>
      <c r="B78" s="177"/>
      <c r="C78" s="178" t="s">
        <v>564</v>
      </c>
      <c r="D78" s="179">
        <v>4</v>
      </c>
      <c r="E78" s="179" t="s">
        <v>120</v>
      </c>
      <c r="F78" s="181">
        <v>1500000</v>
      </c>
      <c r="G78" s="181">
        <f>ROUNDDOWN(D78*F78,-3)</f>
        <v>6000000</v>
      </c>
      <c r="H78" s="181" t="b">
        <f>G78='[5]Pvt SP2D Pusdik'!B79</f>
        <v>1</v>
      </c>
      <c r="I78" s="181">
        <f>'[5]Pvt SP2D Pusdik'!C79</f>
        <v>1488200</v>
      </c>
      <c r="J78" s="181">
        <f t="shared" si="19"/>
        <v>4511800</v>
      </c>
      <c r="K78" s="181">
        <v>3000000</v>
      </c>
      <c r="L78" s="181">
        <v>3000000</v>
      </c>
      <c r="M78" s="181"/>
      <c r="N78" s="181"/>
      <c r="O78" s="251"/>
      <c r="P78" s="251"/>
      <c r="Q78" s="144"/>
    </row>
    <row r="79" spans="1:17" ht="13.2" x14ac:dyDescent="0.25">
      <c r="A79" s="162" t="s">
        <v>590</v>
      </c>
      <c r="B79" s="177"/>
      <c r="C79" s="178" t="s">
        <v>565</v>
      </c>
      <c r="D79" s="179">
        <v>4</v>
      </c>
      <c r="E79" s="179" t="s">
        <v>120</v>
      </c>
      <c r="F79" s="181">
        <v>1500000</v>
      </c>
      <c r="G79" s="181">
        <f>ROUNDDOWN(D79*F79,-3)</f>
        <v>6000000</v>
      </c>
      <c r="H79" s="181" t="b">
        <f>G79='[5]Pvt SP2D Pusdik'!B80</f>
        <v>1</v>
      </c>
      <c r="I79" s="181">
        <f>'[5]Pvt SP2D Pusdik'!C80</f>
        <v>1500000</v>
      </c>
      <c r="J79" s="181">
        <f t="shared" si="19"/>
        <v>4500000</v>
      </c>
      <c r="K79" s="181">
        <v>3000000</v>
      </c>
      <c r="L79" s="181">
        <v>3000000</v>
      </c>
      <c r="M79" s="181"/>
      <c r="N79" s="181"/>
      <c r="O79" s="251"/>
      <c r="P79" s="251"/>
      <c r="Q79" s="144"/>
    </row>
    <row r="80" spans="1:17" ht="13.2" x14ac:dyDescent="0.25">
      <c r="A80" s="162" t="s">
        <v>591</v>
      </c>
      <c r="B80" s="177"/>
      <c r="C80" s="178" t="s">
        <v>566</v>
      </c>
      <c r="D80" s="179">
        <v>5</v>
      </c>
      <c r="E80" s="179" t="s">
        <v>120</v>
      </c>
      <c r="F80" s="181">
        <v>1000000</v>
      </c>
      <c r="G80" s="181">
        <f>ROUNDDOWN(D80*F80,-3)</f>
        <v>5000000</v>
      </c>
      <c r="H80" s="181" t="b">
        <f>G80='[5]Pvt SP2D Pusdik'!B81</f>
        <v>1</v>
      </c>
      <c r="I80" s="181">
        <f>'[5]Pvt SP2D Pusdik'!C81</f>
        <v>985000</v>
      </c>
      <c r="J80" s="181">
        <f t="shared" si="19"/>
        <v>4015000</v>
      </c>
      <c r="K80" s="181">
        <v>2000000</v>
      </c>
      <c r="L80" s="181">
        <v>2000000</v>
      </c>
      <c r="M80" s="181"/>
      <c r="N80" s="181">
        <f>L80-M80</f>
        <v>2000000</v>
      </c>
      <c r="O80" s="251"/>
      <c r="P80" s="251"/>
      <c r="Q80" s="144"/>
    </row>
    <row r="81" spans="1:17" ht="13.2" x14ac:dyDescent="0.25">
      <c r="A81" s="162" t="s">
        <v>86</v>
      </c>
      <c r="B81" s="176" t="s">
        <v>538</v>
      </c>
      <c r="C81" s="70" t="s">
        <v>31</v>
      </c>
      <c r="D81" s="69"/>
      <c r="E81" s="69"/>
      <c r="F81" s="71"/>
      <c r="G81" s="71">
        <f>G82</f>
        <v>7200000</v>
      </c>
      <c r="H81" s="71" t="b">
        <f>G81='[5]Pvt SP2D Pusdik'!B82</f>
        <v>1</v>
      </c>
      <c r="I81" s="71">
        <f>'[5]Pvt SP2D Pusdik'!C82</f>
        <v>0</v>
      </c>
      <c r="J81" s="71">
        <f>J82</f>
        <v>7200000</v>
      </c>
      <c r="K81" s="71">
        <f>K82</f>
        <v>0</v>
      </c>
      <c r="L81" s="71">
        <f>L82</f>
        <v>0</v>
      </c>
      <c r="M81" s="71">
        <f>M82</f>
        <v>0</v>
      </c>
      <c r="N81" s="71"/>
      <c r="O81" s="251"/>
      <c r="P81" s="251"/>
      <c r="Q81" s="144"/>
    </row>
    <row r="82" spans="1:17" ht="13.2" x14ac:dyDescent="0.25">
      <c r="A82" s="162" t="s">
        <v>87</v>
      </c>
      <c r="B82" s="177"/>
      <c r="C82" s="178" t="s">
        <v>567</v>
      </c>
      <c r="D82" s="179">
        <v>8</v>
      </c>
      <c r="E82" s="179" t="s">
        <v>33</v>
      </c>
      <c r="F82" s="181">
        <v>900000</v>
      </c>
      <c r="G82" s="181">
        <f>ROUNDDOWN(D82*F82,-3)</f>
        <v>7200000</v>
      </c>
      <c r="H82" s="181" t="b">
        <f>G82='[5]Pvt SP2D Pusdik'!B83</f>
        <v>1</v>
      </c>
      <c r="I82" s="181">
        <f>'[5]Pvt SP2D Pusdik'!C83</f>
        <v>0</v>
      </c>
      <c r="J82" s="181">
        <f>G82-I82</f>
        <v>7200000</v>
      </c>
      <c r="K82" s="181"/>
      <c r="L82" s="181"/>
      <c r="M82" s="181"/>
      <c r="N82" s="181">
        <f>L82-M82</f>
        <v>0</v>
      </c>
      <c r="O82" s="251"/>
      <c r="P82" s="251"/>
      <c r="Q82" s="144"/>
    </row>
    <row r="83" spans="1:17" ht="13.2" x14ac:dyDescent="0.25">
      <c r="A83" s="162" t="s">
        <v>89</v>
      </c>
      <c r="B83" s="183" t="s">
        <v>536</v>
      </c>
      <c r="C83" s="75" t="s">
        <v>35</v>
      </c>
      <c r="D83" s="74"/>
      <c r="E83" s="74"/>
      <c r="F83" s="76"/>
      <c r="G83" s="76">
        <f>G84</f>
        <v>40691000</v>
      </c>
      <c r="H83" s="76" t="b">
        <f>G83='[5]Pvt SP2D Pusdik'!B84</f>
        <v>1</v>
      </c>
      <c r="I83" s="76">
        <f>'[5]Pvt SP2D Pusdik'!C84</f>
        <v>0</v>
      </c>
      <c r="J83" s="76">
        <f>J84</f>
        <v>40691000</v>
      </c>
      <c r="K83" s="76">
        <f>K84</f>
        <v>30921000</v>
      </c>
      <c r="L83" s="76">
        <f>L84</f>
        <v>30921000</v>
      </c>
      <c r="M83" s="76">
        <f>M84</f>
        <v>0</v>
      </c>
      <c r="N83" s="76"/>
      <c r="O83" s="251"/>
      <c r="P83" s="251"/>
      <c r="Q83" s="144"/>
    </row>
    <row r="84" spans="1:17" ht="13.2" x14ac:dyDescent="0.25">
      <c r="A84" s="162" t="s">
        <v>90</v>
      </c>
      <c r="B84" s="177"/>
      <c r="C84" s="178" t="s">
        <v>592</v>
      </c>
      <c r="D84" s="179">
        <v>20</v>
      </c>
      <c r="E84" s="179" t="s">
        <v>26</v>
      </c>
      <c r="F84" s="181">
        <v>2034550</v>
      </c>
      <c r="G84" s="181">
        <f>ROUNDDOWN(D84*F84,-3)</f>
        <v>40691000</v>
      </c>
      <c r="H84" s="181" t="b">
        <f>G84='[5]Pvt SP2D Pusdik'!B85</f>
        <v>1</v>
      </c>
      <c r="I84" s="181">
        <f>'[5]Pvt SP2D Pusdik'!C85</f>
        <v>0</v>
      </c>
      <c r="J84" s="181">
        <f>G84-I84</f>
        <v>40691000</v>
      </c>
      <c r="K84" s="181">
        <v>30921000</v>
      </c>
      <c r="L84" s="181">
        <v>30921000</v>
      </c>
      <c r="M84" s="181"/>
      <c r="N84" s="181">
        <f t="shared" ref="N84" si="20">SUM(N85,N93)</f>
        <v>0</v>
      </c>
      <c r="O84" s="251"/>
      <c r="P84" s="251"/>
      <c r="Q84" s="144"/>
    </row>
    <row r="85" spans="1:17" ht="13.2" x14ac:dyDescent="0.25">
      <c r="A85" s="162" t="s">
        <v>93</v>
      </c>
      <c r="B85" s="190" t="s">
        <v>94</v>
      </c>
      <c r="C85" s="81" t="s">
        <v>95</v>
      </c>
      <c r="D85" s="80"/>
      <c r="E85" s="80" t="s">
        <v>562</v>
      </c>
      <c r="F85" s="82"/>
      <c r="G85" s="82">
        <f>SUM(G86,G94)</f>
        <v>219670000</v>
      </c>
      <c r="H85" s="82" t="b">
        <f>G85='[5]Pvt SP2D Pusdik'!B86</f>
        <v>1</v>
      </c>
      <c r="I85" s="82">
        <f>'[5]Pvt SP2D Pusdik'!C86</f>
        <v>154723944</v>
      </c>
      <c r="J85" s="82">
        <f>SUM(J86,J94)</f>
        <v>64946056</v>
      </c>
      <c r="K85" s="82">
        <f>SUM(K86,K94)</f>
        <v>0</v>
      </c>
      <c r="L85" s="82">
        <f>SUM(L86,L94)</f>
        <v>0</v>
      </c>
      <c r="M85" s="82">
        <f>SUM(M86,M94)</f>
        <v>0</v>
      </c>
      <c r="N85" s="82">
        <f t="shared" ref="N85" si="21">SUM(N86,N91)</f>
        <v>0</v>
      </c>
      <c r="O85" s="251"/>
      <c r="P85" s="251"/>
      <c r="Q85" s="144"/>
    </row>
    <row r="86" spans="1:17" ht="13.2" x14ac:dyDescent="0.25">
      <c r="A86" s="162" t="s">
        <v>96</v>
      </c>
      <c r="B86" s="184" t="s">
        <v>21</v>
      </c>
      <c r="C86" s="185" t="s">
        <v>593</v>
      </c>
      <c r="D86" s="186"/>
      <c r="E86" s="186"/>
      <c r="F86" s="187"/>
      <c r="G86" s="187">
        <f>SUM(G87,G92)</f>
        <v>116750000</v>
      </c>
      <c r="H86" s="187" t="b">
        <f>G86='[5]Pvt SP2D Pusdik'!B87</f>
        <v>1</v>
      </c>
      <c r="I86" s="187">
        <f>'[5]Pvt SP2D Pusdik'!C87</f>
        <v>68572983</v>
      </c>
      <c r="J86" s="187">
        <f>SUM(J87,J92)</f>
        <v>48177017</v>
      </c>
      <c r="K86" s="187">
        <f>SUM(K87,K92)</f>
        <v>0</v>
      </c>
      <c r="L86" s="187">
        <f>SUM(L87,L92)</f>
        <v>0</v>
      </c>
      <c r="M86" s="187">
        <f>SUM(M87,M92)</f>
        <v>0</v>
      </c>
      <c r="N86" s="187">
        <f>L86-M86</f>
        <v>0</v>
      </c>
      <c r="O86" s="251" t="s">
        <v>500</v>
      </c>
      <c r="P86" s="251" t="s">
        <v>502</v>
      </c>
      <c r="Q86" s="144"/>
    </row>
    <row r="87" spans="1:17" ht="13.2" x14ac:dyDescent="0.25">
      <c r="A87" s="162" t="s">
        <v>98</v>
      </c>
      <c r="B87" s="183" t="s">
        <v>534</v>
      </c>
      <c r="C87" s="75" t="s">
        <v>24</v>
      </c>
      <c r="D87" s="74"/>
      <c r="E87" s="74"/>
      <c r="F87" s="76"/>
      <c r="G87" s="76">
        <f>SUM(G88:G91)</f>
        <v>50750000</v>
      </c>
      <c r="H87" s="76" t="b">
        <f>G87='[5]Pvt SP2D Pusdik'!B88</f>
        <v>1</v>
      </c>
      <c r="I87" s="76">
        <f>'[5]Pvt SP2D Pusdik'!C88</f>
        <v>12767900</v>
      </c>
      <c r="J87" s="76">
        <f>SUM(J88:J91)</f>
        <v>37982100</v>
      </c>
      <c r="K87" s="76">
        <f>SUM(K88:K91)</f>
        <v>0</v>
      </c>
      <c r="L87" s="76">
        <f>SUM(L88:L91)</f>
        <v>0</v>
      </c>
      <c r="M87" s="76">
        <f>SUM(M88:M91)</f>
        <v>0</v>
      </c>
      <c r="N87" s="76"/>
      <c r="O87" s="251"/>
      <c r="P87" s="251"/>
      <c r="Q87" s="144"/>
    </row>
    <row r="88" spans="1:17" ht="13.2" x14ac:dyDescent="0.25">
      <c r="A88" s="162" t="s">
        <v>99</v>
      </c>
      <c r="B88" s="177"/>
      <c r="C88" s="178" t="s">
        <v>563</v>
      </c>
      <c r="D88" s="179">
        <v>250</v>
      </c>
      <c r="E88" s="179" t="s">
        <v>26</v>
      </c>
      <c r="F88" s="181">
        <v>75000</v>
      </c>
      <c r="G88" s="181">
        <f>ROUNDDOWN(D88*F88,-3)</f>
        <v>18750000</v>
      </c>
      <c r="H88" s="181" t="b">
        <f>G88='[5]Pvt SP2D Pusdik'!B89</f>
        <v>1</v>
      </c>
      <c r="I88" s="181">
        <f>'[5]Pvt SP2D Pusdik'!C89</f>
        <v>770000</v>
      </c>
      <c r="J88" s="181">
        <f t="shared" ref="J88:J91" si="22">G88-I88</f>
        <v>17980000</v>
      </c>
      <c r="K88" s="181"/>
      <c r="L88" s="181"/>
      <c r="M88" s="181"/>
      <c r="N88" s="181"/>
      <c r="O88" s="251"/>
      <c r="P88" s="251"/>
      <c r="Q88" s="144"/>
    </row>
    <row r="89" spans="1:17" ht="13.2" x14ac:dyDescent="0.25">
      <c r="A89" s="162" t="s">
        <v>100</v>
      </c>
      <c r="B89" s="177"/>
      <c r="C89" s="178" t="s">
        <v>564</v>
      </c>
      <c r="D89" s="179">
        <v>8</v>
      </c>
      <c r="E89" s="179" t="s">
        <v>120</v>
      </c>
      <c r="F89" s="181">
        <v>1500000</v>
      </c>
      <c r="G89" s="181">
        <f>ROUNDDOWN(D89*F89,-3)</f>
        <v>12000000</v>
      </c>
      <c r="H89" s="181" t="b">
        <f>G89='[5]Pvt SP2D Pusdik'!B90</f>
        <v>1</v>
      </c>
      <c r="I89" s="181">
        <f>'[5]Pvt SP2D Pusdik'!C90</f>
        <v>4497900</v>
      </c>
      <c r="J89" s="181">
        <f t="shared" si="22"/>
        <v>7502100</v>
      </c>
      <c r="K89" s="181"/>
      <c r="L89" s="181"/>
      <c r="M89" s="181"/>
      <c r="N89" s="181"/>
      <c r="O89" s="251"/>
      <c r="P89" s="251"/>
      <c r="Q89" s="144"/>
    </row>
    <row r="90" spans="1:17" ht="13.2" x14ac:dyDescent="0.25">
      <c r="A90" s="162" t="s">
        <v>101</v>
      </c>
      <c r="B90" s="177"/>
      <c r="C90" s="178" t="s">
        <v>565</v>
      </c>
      <c r="D90" s="179">
        <v>8</v>
      </c>
      <c r="E90" s="179" t="s">
        <v>120</v>
      </c>
      <c r="F90" s="181">
        <v>1500000</v>
      </c>
      <c r="G90" s="181">
        <f>ROUNDDOWN(D90*F90,-3)</f>
        <v>12000000</v>
      </c>
      <c r="H90" s="181" t="b">
        <f>G90='[5]Pvt SP2D Pusdik'!B91</f>
        <v>1</v>
      </c>
      <c r="I90" s="181">
        <f>'[5]Pvt SP2D Pusdik'!C91</f>
        <v>4500000</v>
      </c>
      <c r="J90" s="181">
        <f t="shared" si="22"/>
        <v>7500000</v>
      </c>
      <c r="K90" s="181"/>
      <c r="L90" s="181"/>
      <c r="M90" s="181"/>
      <c r="N90" s="181"/>
      <c r="O90" s="251"/>
      <c r="P90" s="251"/>
      <c r="Q90" s="144"/>
    </row>
    <row r="91" spans="1:17" ht="13.2" x14ac:dyDescent="0.25">
      <c r="A91" s="162" t="s">
        <v>102</v>
      </c>
      <c r="B91" s="177"/>
      <c r="C91" s="178" t="s">
        <v>566</v>
      </c>
      <c r="D91" s="179">
        <v>8</v>
      </c>
      <c r="E91" s="179" t="s">
        <v>120</v>
      </c>
      <c r="F91" s="181">
        <v>1000000</v>
      </c>
      <c r="G91" s="181">
        <f>ROUNDDOWN(D91*F91,-3)</f>
        <v>8000000</v>
      </c>
      <c r="H91" s="181" t="b">
        <f>G91='[5]Pvt SP2D Pusdik'!B92</f>
        <v>1</v>
      </c>
      <c r="I91" s="181">
        <f>'[5]Pvt SP2D Pusdik'!C92</f>
        <v>3000000</v>
      </c>
      <c r="J91" s="181">
        <f t="shared" si="22"/>
        <v>5000000</v>
      </c>
      <c r="K91" s="181"/>
      <c r="L91" s="181"/>
      <c r="M91" s="181"/>
      <c r="N91" s="181">
        <f>L91-M91</f>
        <v>0</v>
      </c>
      <c r="O91" s="251"/>
      <c r="P91" s="251"/>
      <c r="Q91" s="144"/>
    </row>
    <row r="92" spans="1:17" ht="13.2" x14ac:dyDescent="0.25">
      <c r="A92" s="162" t="s">
        <v>103</v>
      </c>
      <c r="B92" s="183" t="s">
        <v>536</v>
      </c>
      <c r="C92" s="75" t="s">
        <v>35</v>
      </c>
      <c r="D92" s="74"/>
      <c r="E92" s="74"/>
      <c r="F92" s="76"/>
      <c r="G92" s="76">
        <f>G93</f>
        <v>66000000</v>
      </c>
      <c r="H92" s="76" t="b">
        <f>G92='[5]Pvt SP2D Pusdik'!B93</f>
        <v>1</v>
      </c>
      <c r="I92" s="76">
        <f>'[5]Pvt SP2D Pusdik'!C93</f>
        <v>55805083</v>
      </c>
      <c r="J92" s="76">
        <f>J93</f>
        <v>10194917</v>
      </c>
      <c r="K92" s="76">
        <f>K93</f>
        <v>0</v>
      </c>
      <c r="L92" s="76">
        <f>L93</f>
        <v>0</v>
      </c>
      <c r="M92" s="76">
        <f>M93</f>
        <v>0</v>
      </c>
      <c r="N92" s="76"/>
      <c r="O92" s="251"/>
      <c r="P92" s="251"/>
      <c r="Q92" s="144"/>
    </row>
    <row r="93" spans="1:17" ht="13.2" x14ac:dyDescent="0.25">
      <c r="A93" s="162" t="s">
        <v>104</v>
      </c>
      <c r="B93" s="177"/>
      <c r="C93" s="178" t="s">
        <v>594</v>
      </c>
      <c r="D93" s="179">
        <v>12</v>
      </c>
      <c r="E93" s="179" t="s">
        <v>26</v>
      </c>
      <c r="F93" s="181">
        <v>5500000</v>
      </c>
      <c r="G93" s="181">
        <f>ROUNDDOWN(D93*F93,-3)</f>
        <v>66000000</v>
      </c>
      <c r="H93" s="181" t="b">
        <f>G93='[5]Pvt SP2D Pusdik'!B94</f>
        <v>1</v>
      </c>
      <c r="I93" s="181">
        <f>'[5]Pvt SP2D Pusdik'!C94</f>
        <v>55805083</v>
      </c>
      <c r="J93" s="181">
        <f>G93-I93</f>
        <v>10194917</v>
      </c>
      <c r="K93" s="181"/>
      <c r="L93" s="181"/>
      <c r="M93" s="181"/>
      <c r="N93" s="181">
        <f t="shared" ref="N93" si="23">SUM(N94,N100,N102)</f>
        <v>0</v>
      </c>
      <c r="O93" s="251"/>
      <c r="P93" s="251"/>
      <c r="Q93" s="144"/>
    </row>
    <row r="94" spans="1:17" ht="13.2" x14ac:dyDescent="0.25">
      <c r="A94" s="162" t="s">
        <v>595</v>
      </c>
      <c r="B94" s="191" t="s">
        <v>38</v>
      </c>
      <c r="C94" s="192" t="s">
        <v>97</v>
      </c>
      <c r="D94" s="193"/>
      <c r="E94" s="193"/>
      <c r="F94" s="194"/>
      <c r="G94" s="194">
        <f>SUM(G95,G101,G103)</f>
        <v>102920000</v>
      </c>
      <c r="H94" s="194" t="b">
        <f>G94='[5]Pvt SP2D Pusdik'!B95</f>
        <v>1</v>
      </c>
      <c r="I94" s="194">
        <f>'[5]Pvt SP2D Pusdik'!C95</f>
        <v>86150961</v>
      </c>
      <c r="J94" s="194">
        <f>SUM(J95,J101,J103)</f>
        <v>16769039</v>
      </c>
      <c r="K94" s="194">
        <f>SUM(K95,K101,K103)</f>
        <v>0</v>
      </c>
      <c r="L94" s="194">
        <f>SUM(L95,L101,L103)</f>
        <v>0</v>
      </c>
      <c r="M94" s="194">
        <f>SUM(M95,M101,M103)</f>
        <v>0</v>
      </c>
      <c r="N94" s="194">
        <f>L94-M94</f>
        <v>0</v>
      </c>
      <c r="O94" s="251" t="s">
        <v>500</v>
      </c>
      <c r="P94" s="251" t="s">
        <v>502</v>
      </c>
      <c r="Q94" s="144"/>
    </row>
    <row r="95" spans="1:17" ht="13.2" x14ac:dyDescent="0.25">
      <c r="A95" s="162" t="s">
        <v>596</v>
      </c>
      <c r="B95" s="183" t="s">
        <v>534</v>
      </c>
      <c r="C95" s="75" t="s">
        <v>24</v>
      </c>
      <c r="D95" s="74"/>
      <c r="E95" s="74"/>
      <c r="F95" s="76"/>
      <c r="G95" s="76">
        <f>SUM(G96:G100)</f>
        <v>23750000</v>
      </c>
      <c r="H95" s="76" t="b">
        <f>G95='[5]Pvt SP2D Pusdik'!B96</f>
        <v>1</v>
      </c>
      <c r="I95" s="76">
        <f>'[5]Pvt SP2D Pusdik'!C96</f>
        <v>17521250</v>
      </c>
      <c r="J95" s="76">
        <f>SUM(J96:J100)</f>
        <v>6228750</v>
      </c>
      <c r="K95" s="76">
        <f>SUM(K96:K100)</f>
        <v>0</v>
      </c>
      <c r="L95" s="76">
        <f>SUM(L96:L100)</f>
        <v>0</v>
      </c>
      <c r="M95" s="76">
        <f>SUM(M96:M100)</f>
        <v>0</v>
      </c>
      <c r="N95" s="76"/>
      <c r="O95" s="251"/>
      <c r="P95" s="251"/>
      <c r="Q95" s="144"/>
    </row>
    <row r="96" spans="1:17" ht="13.2" x14ac:dyDescent="0.25">
      <c r="A96" s="162" t="s">
        <v>597</v>
      </c>
      <c r="B96" s="177"/>
      <c r="C96" s="178" t="s">
        <v>563</v>
      </c>
      <c r="D96" s="179">
        <v>90</v>
      </c>
      <c r="E96" s="179" t="s">
        <v>26</v>
      </c>
      <c r="F96" s="181">
        <v>75000</v>
      </c>
      <c r="G96" s="181">
        <f>ROUNDDOWN(D96*F96,-3)</f>
        <v>6750000</v>
      </c>
      <c r="H96" s="181" t="b">
        <f>G96='[5]Pvt SP2D Pusdik'!B97</f>
        <v>1</v>
      </c>
      <c r="I96" s="181">
        <f>'[5]Pvt SP2D Pusdik'!C97</f>
        <v>2640000</v>
      </c>
      <c r="J96" s="181">
        <f t="shared" ref="J96:J100" si="24">G96-I96</f>
        <v>4110000</v>
      </c>
      <c r="K96" s="181"/>
      <c r="L96" s="181"/>
      <c r="M96" s="181"/>
      <c r="N96" s="181"/>
      <c r="O96" s="251"/>
      <c r="P96" s="251"/>
      <c r="Q96" s="144"/>
    </row>
    <row r="97" spans="1:17" ht="13.2" x14ac:dyDescent="0.25">
      <c r="A97" s="162" t="s">
        <v>598</v>
      </c>
      <c r="B97" s="177"/>
      <c r="C97" s="178" t="s">
        <v>564</v>
      </c>
      <c r="D97" s="179">
        <v>2</v>
      </c>
      <c r="E97" s="179" t="s">
        <v>120</v>
      </c>
      <c r="F97" s="181">
        <v>1500000</v>
      </c>
      <c r="G97" s="181">
        <f>ROUNDDOWN(D97*F97,-3)</f>
        <v>3000000</v>
      </c>
      <c r="H97" s="181" t="b">
        <f>G97='[5]Pvt SP2D Pusdik'!B98</f>
        <v>1</v>
      </c>
      <c r="I97" s="181">
        <f>'[5]Pvt SP2D Pusdik'!C98</f>
        <v>2999250</v>
      </c>
      <c r="J97" s="181">
        <f t="shared" si="24"/>
        <v>750</v>
      </c>
      <c r="K97" s="181"/>
      <c r="L97" s="181"/>
      <c r="M97" s="181"/>
      <c r="N97" s="181"/>
      <c r="O97" s="251"/>
      <c r="P97" s="251"/>
      <c r="Q97" s="144"/>
    </row>
    <row r="98" spans="1:17" ht="13.2" x14ac:dyDescent="0.25">
      <c r="A98" s="162" t="s">
        <v>599</v>
      </c>
      <c r="B98" s="177"/>
      <c r="C98" s="178" t="s">
        <v>565</v>
      </c>
      <c r="D98" s="179">
        <v>2</v>
      </c>
      <c r="E98" s="179" t="s">
        <v>120</v>
      </c>
      <c r="F98" s="181">
        <v>1500000</v>
      </c>
      <c r="G98" s="181">
        <f>ROUNDDOWN(D98*F98,-3)</f>
        <v>3000000</v>
      </c>
      <c r="H98" s="181" t="b">
        <f>G98='[5]Pvt SP2D Pusdik'!B99</f>
        <v>1</v>
      </c>
      <c r="I98" s="181">
        <f>'[5]Pvt SP2D Pusdik'!C99</f>
        <v>3000000</v>
      </c>
      <c r="J98" s="181">
        <f t="shared" si="24"/>
        <v>0</v>
      </c>
      <c r="K98" s="181"/>
      <c r="L98" s="181"/>
      <c r="M98" s="181"/>
      <c r="N98" s="181"/>
      <c r="O98" s="251"/>
      <c r="P98" s="251"/>
      <c r="Q98" s="144"/>
    </row>
    <row r="99" spans="1:17" ht="13.2" x14ac:dyDescent="0.25">
      <c r="A99" s="162" t="s">
        <v>600</v>
      </c>
      <c r="B99" s="177"/>
      <c r="C99" s="178" t="s">
        <v>566</v>
      </c>
      <c r="D99" s="179">
        <v>2</v>
      </c>
      <c r="E99" s="179" t="s">
        <v>120</v>
      </c>
      <c r="F99" s="181">
        <v>1000000</v>
      </c>
      <c r="G99" s="181">
        <f>ROUNDDOWN(D99*F99,-3)</f>
        <v>2000000</v>
      </c>
      <c r="H99" s="181" t="b">
        <f>G99='[5]Pvt SP2D Pusdik'!B100</f>
        <v>1</v>
      </c>
      <c r="I99" s="181">
        <f>'[5]Pvt SP2D Pusdik'!C100</f>
        <v>1997000</v>
      </c>
      <c r="J99" s="181">
        <f t="shared" si="24"/>
        <v>3000</v>
      </c>
      <c r="K99" s="181"/>
      <c r="L99" s="181"/>
      <c r="M99" s="181"/>
      <c r="N99" s="181"/>
      <c r="O99" s="251"/>
      <c r="P99" s="251"/>
      <c r="Q99" s="144"/>
    </row>
    <row r="100" spans="1:17" ht="13.2" x14ac:dyDescent="0.25">
      <c r="A100" s="188" t="s">
        <v>601</v>
      </c>
      <c r="B100" s="177"/>
      <c r="C100" s="178" t="s">
        <v>602</v>
      </c>
      <c r="D100" s="179">
        <v>36</v>
      </c>
      <c r="E100" s="179" t="s">
        <v>26</v>
      </c>
      <c r="F100" s="181">
        <v>250000</v>
      </c>
      <c r="G100" s="181">
        <f>ROUNDDOWN(D100*F100,-3)</f>
        <v>9000000</v>
      </c>
      <c r="H100" s="181" t="b">
        <f>G100='[5]Pvt SP2D Pusdik'!B101</f>
        <v>1</v>
      </c>
      <c r="I100" s="181">
        <f>'[5]Pvt SP2D Pusdik'!C101</f>
        <v>6885000</v>
      </c>
      <c r="J100" s="181">
        <f t="shared" si="24"/>
        <v>2115000</v>
      </c>
      <c r="K100" s="181"/>
      <c r="L100" s="181"/>
      <c r="M100" s="181"/>
      <c r="N100" s="181">
        <f>L100-M100</f>
        <v>0</v>
      </c>
      <c r="O100" s="251"/>
      <c r="P100" s="251"/>
      <c r="Q100" s="144"/>
    </row>
    <row r="101" spans="1:17" ht="13.2" x14ac:dyDescent="0.25">
      <c r="A101" s="162" t="s">
        <v>603</v>
      </c>
      <c r="B101" s="189" t="s">
        <v>538</v>
      </c>
      <c r="C101" s="78" t="s">
        <v>31</v>
      </c>
      <c r="D101" s="77"/>
      <c r="E101" s="77"/>
      <c r="F101" s="79"/>
      <c r="G101" s="79">
        <f>G102</f>
        <v>10000000</v>
      </c>
      <c r="H101" s="79" t="b">
        <f>G101='[5]Pvt SP2D Pusdik'!B102</f>
        <v>1</v>
      </c>
      <c r="I101" s="79">
        <f>'[5]Pvt SP2D Pusdik'!C102</f>
        <v>0</v>
      </c>
      <c r="J101" s="79">
        <f>J102</f>
        <v>10000000</v>
      </c>
      <c r="K101" s="79">
        <f>K102</f>
        <v>0</v>
      </c>
      <c r="L101" s="79">
        <f>L102</f>
        <v>0</v>
      </c>
      <c r="M101" s="79">
        <f>M102</f>
        <v>0</v>
      </c>
      <c r="N101" s="79"/>
      <c r="O101" s="251"/>
      <c r="P101" s="251"/>
      <c r="Q101" s="144"/>
    </row>
    <row r="102" spans="1:17" ht="13.2" x14ac:dyDescent="0.25">
      <c r="A102" s="162" t="s">
        <v>604</v>
      </c>
      <c r="B102" s="177"/>
      <c r="C102" s="178" t="s">
        <v>567</v>
      </c>
      <c r="D102" s="179">
        <v>10</v>
      </c>
      <c r="E102" s="179" t="s">
        <v>33</v>
      </c>
      <c r="F102" s="181">
        <v>1000000</v>
      </c>
      <c r="G102" s="181">
        <f>ROUNDDOWN(D102*F102,-3)</f>
        <v>10000000</v>
      </c>
      <c r="H102" s="181" t="b">
        <f>G102='[5]Pvt SP2D Pusdik'!B103</f>
        <v>1</v>
      </c>
      <c r="I102" s="181">
        <f>'[5]Pvt SP2D Pusdik'!C103</f>
        <v>0</v>
      </c>
      <c r="J102" s="181">
        <f>G102-I102</f>
        <v>10000000</v>
      </c>
      <c r="K102" s="181"/>
      <c r="L102" s="181"/>
      <c r="M102" s="181"/>
      <c r="N102" s="181">
        <f>L102-M102</f>
        <v>0</v>
      </c>
      <c r="O102" s="251"/>
      <c r="P102" s="251"/>
      <c r="Q102" s="144"/>
    </row>
    <row r="103" spans="1:17" ht="13.2" x14ac:dyDescent="0.25">
      <c r="A103" s="162" t="s">
        <v>605</v>
      </c>
      <c r="B103" s="183" t="s">
        <v>536</v>
      </c>
      <c r="C103" s="75" t="s">
        <v>35</v>
      </c>
      <c r="D103" s="74"/>
      <c r="E103" s="74"/>
      <c r="F103" s="76"/>
      <c r="G103" s="76">
        <f>G104</f>
        <v>69170000</v>
      </c>
      <c r="H103" s="76" t="b">
        <f>G103='[5]Pvt SP2D Pusdik'!B104</f>
        <v>1</v>
      </c>
      <c r="I103" s="76">
        <f>'[5]Pvt SP2D Pusdik'!C104</f>
        <v>68629711</v>
      </c>
      <c r="J103" s="76">
        <f>J104</f>
        <v>540289</v>
      </c>
      <c r="K103" s="76">
        <f>K104</f>
        <v>0</v>
      </c>
      <c r="L103" s="76">
        <f>L104</f>
        <v>0</v>
      </c>
      <c r="M103" s="76">
        <f>M104</f>
        <v>0</v>
      </c>
      <c r="N103" s="76"/>
      <c r="O103" s="251"/>
      <c r="P103" s="251"/>
      <c r="Q103" s="144"/>
    </row>
    <row r="104" spans="1:17" ht="13.2" x14ac:dyDescent="0.25">
      <c r="A104" s="162" t="s">
        <v>606</v>
      </c>
      <c r="B104" s="177"/>
      <c r="C104" s="178" t="s">
        <v>607</v>
      </c>
      <c r="D104" s="179">
        <v>26</v>
      </c>
      <c r="E104" s="179" t="s">
        <v>26</v>
      </c>
      <c r="F104" s="181">
        <v>2660417</v>
      </c>
      <c r="G104" s="181">
        <f>ROUNDDOWN(D104*F104,-3)</f>
        <v>69170000</v>
      </c>
      <c r="H104" s="181" t="b">
        <f>G104='[5]Pvt SP2D Pusdik'!B105</f>
        <v>1</v>
      </c>
      <c r="I104" s="181">
        <f>'[5]Pvt SP2D Pusdik'!C105</f>
        <v>68629711</v>
      </c>
      <c r="J104" s="181">
        <f>G104-I104</f>
        <v>540289</v>
      </c>
      <c r="K104" s="181"/>
      <c r="L104" s="181"/>
      <c r="M104" s="181"/>
      <c r="N104" s="181">
        <f>SUM(N105,N505)</f>
        <v>161478661</v>
      </c>
      <c r="O104" s="251"/>
      <c r="P104" s="251"/>
      <c r="Q104" s="144"/>
    </row>
    <row r="105" spans="1:17" ht="13.2" x14ac:dyDescent="0.25">
      <c r="A105" s="162" t="s">
        <v>105</v>
      </c>
      <c r="B105" s="195" t="s">
        <v>105</v>
      </c>
      <c r="C105" s="84" t="s">
        <v>106</v>
      </c>
      <c r="D105" s="83"/>
      <c r="E105" s="83"/>
      <c r="F105" s="85"/>
      <c r="G105" s="85">
        <f>SUM(G106,G535)</f>
        <v>22288180000</v>
      </c>
      <c r="H105" s="85" t="b">
        <f>G105='[5]Pvt SP2D Pusdik'!B106</f>
        <v>1</v>
      </c>
      <c r="I105" s="85">
        <f>'[5]Pvt SP2D Pusdik'!C106</f>
        <v>9689869158</v>
      </c>
      <c r="J105" s="85">
        <f>SUM(J106,J535)</f>
        <v>12598310842</v>
      </c>
      <c r="K105" s="85">
        <f>SUM(K106,K535)</f>
        <v>229758000</v>
      </c>
      <c r="L105" s="85">
        <f>SUM(L106,L535)</f>
        <v>229758000</v>
      </c>
      <c r="M105" s="85">
        <f>SUM(M106,M535)</f>
        <v>157821613</v>
      </c>
      <c r="N105" s="85">
        <f>SUM(N106,N112,N306,N312)</f>
        <v>159478911</v>
      </c>
      <c r="O105" s="251"/>
      <c r="P105" s="251"/>
      <c r="Q105" s="144"/>
    </row>
    <row r="106" spans="1:17" ht="26.4" x14ac:dyDescent="0.25">
      <c r="A106" s="162" t="s">
        <v>107</v>
      </c>
      <c r="B106" s="196" t="s">
        <v>608</v>
      </c>
      <c r="C106" s="87" t="s">
        <v>108</v>
      </c>
      <c r="D106" s="86"/>
      <c r="E106" s="86"/>
      <c r="F106" s="88"/>
      <c r="G106" s="88">
        <f>SUM(G107,G113,G329,G335)</f>
        <v>13788180000</v>
      </c>
      <c r="H106" s="88" t="b">
        <f>G106='[5]Pvt SP2D Pusdik'!B107</f>
        <v>1</v>
      </c>
      <c r="I106" s="88">
        <f>'[5]Pvt SP2D Pusdik'!C107</f>
        <v>6116670624</v>
      </c>
      <c r="J106" s="88">
        <f>SUM(J107,J113,J329,J335)</f>
        <v>7671509376</v>
      </c>
      <c r="K106" s="88">
        <f>SUM(K107,K113,K329,K335)</f>
        <v>209758000</v>
      </c>
      <c r="L106" s="88">
        <f>SUM(L107,L113,L329,L335)</f>
        <v>209758000</v>
      </c>
      <c r="M106" s="88">
        <f>SUM(M107,M113,M329,M335)</f>
        <v>138513963</v>
      </c>
      <c r="N106" s="88">
        <f t="shared" ref="N106:N109" si="25">N107</f>
        <v>0</v>
      </c>
      <c r="O106" s="251"/>
      <c r="P106" s="251"/>
      <c r="Q106" s="144"/>
    </row>
    <row r="107" spans="1:17" ht="13.2" x14ac:dyDescent="0.25">
      <c r="A107" s="162" t="s">
        <v>109</v>
      </c>
      <c r="B107" s="197" t="s">
        <v>110</v>
      </c>
      <c r="C107" s="90" t="s">
        <v>609</v>
      </c>
      <c r="D107" s="89">
        <v>2</v>
      </c>
      <c r="E107" s="89" t="s">
        <v>111</v>
      </c>
      <c r="F107" s="91"/>
      <c r="G107" s="91">
        <f t="shared" ref="G107:G111" si="26">G108</f>
        <v>260000000</v>
      </c>
      <c r="H107" s="91" t="b">
        <f>G107='[5]Pvt SP2D Pusdik'!B108</f>
        <v>1</v>
      </c>
      <c r="I107" s="91">
        <f>'[5]Pvt SP2D Pusdik'!C108</f>
        <v>0</v>
      </c>
      <c r="J107" s="91">
        <f t="shared" ref="J107:M111" si="27">J108</f>
        <v>260000000</v>
      </c>
      <c r="K107" s="91">
        <f t="shared" si="27"/>
        <v>0</v>
      </c>
      <c r="L107" s="91">
        <f t="shared" si="27"/>
        <v>0</v>
      </c>
      <c r="M107" s="91">
        <f t="shared" si="27"/>
        <v>0</v>
      </c>
      <c r="N107" s="91">
        <f t="shared" si="25"/>
        <v>0</v>
      </c>
      <c r="O107" s="251"/>
      <c r="P107" s="251"/>
      <c r="Q107" s="144"/>
    </row>
    <row r="108" spans="1:17" ht="13.2" x14ac:dyDescent="0.25">
      <c r="A108" s="162" t="s">
        <v>112</v>
      </c>
      <c r="B108" s="92" t="s">
        <v>113</v>
      </c>
      <c r="C108" s="93" t="s">
        <v>610</v>
      </c>
      <c r="D108" s="92">
        <v>2</v>
      </c>
      <c r="E108" s="92" t="s">
        <v>111</v>
      </c>
      <c r="F108" s="94"/>
      <c r="G108" s="94">
        <f t="shared" si="26"/>
        <v>260000000</v>
      </c>
      <c r="H108" s="94" t="b">
        <f>G108='[5]Pvt SP2D Pusdik'!B109</f>
        <v>1</v>
      </c>
      <c r="I108" s="94">
        <f>'[5]Pvt SP2D Pusdik'!C109</f>
        <v>0</v>
      </c>
      <c r="J108" s="94">
        <f t="shared" si="27"/>
        <v>260000000</v>
      </c>
      <c r="K108" s="94">
        <f t="shared" si="27"/>
        <v>0</v>
      </c>
      <c r="L108" s="94">
        <f t="shared" si="27"/>
        <v>0</v>
      </c>
      <c r="M108" s="94">
        <f t="shared" si="27"/>
        <v>0</v>
      </c>
      <c r="N108" s="94">
        <f t="shared" si="25"/>
        <v>0</v>
      </c>
      <c r="O108" s="251"/>
      <c r="P108" s="251"/>
      <c r="Q108" s="144"/>
    </row>
    <row r="109" spans="1:17" ht="26.4" x14ac:dyDescent="0.25">
      <c r="A109" s="162" t="s">
        <v>114</v>
      </c>
      <c r="B109" s="198" t="s">
        <v>611</v>
      </c>
      <c r="C109" s="199" t="s">
        <v>115</v>
      </c>
      <c r="D109" s="200"/>
      <c r="E109" s="200" t="s">
        <v>562</v>
      </c>
      <c r="F109" s="201"/>
      <c r="G109" s="201">
        <f t="shared" si="26"/>
        <v>260000000</v>
      </c>
      <c r="H109" s="201" t="b">
        <f>G109='[5]Pvt SP2D Pusdik'!B110</f>
        <v>1</v>
      </c>
      <c r="I109" s="201">
        <f>'[5]Pvt SP2D Pusdik'!C110</f>
        <v>0</v>
      </c>
      <c r="J109" s="201">
        <f t="shared" si="27"/>
        <v>260000000</v>
      </c>
      <c r="K109" s="201">
        <f t="shared" si="27"/>
        <v>0</v>
      </c>
      <c r="L109" s="201">
        <f t="shared" si="27"/>
        <v>0</v>
      </c>
      <c r="M109" s="201">
        <f t="shared" si="27"/>
        <v>0</v>
      </c>
      <c r="N109" s="201">
        <f t="shared" si="25"/>
        <v>0</v>
      </c>
      <c r="O109" s="251"/>
      <c r="P109" s="251"/>
      <c r="Q109" s="144"/>
    </row>
    <row r="110" spans="1:17" ht="13.2" x14ac:dyDescent="0.25">
      <c r="A110" s="162" t="s">
        <v>116</v>
      </c>
      <c r="B110" s="191" t="s">
        <v>21</v>
      </c>
      <c r="C110" s="192" t="s">
        <v>612</v>
      </c>
      <c r="D110" s="193"/>
      <c r="E110" s="193"/>
      <c r="F110" s="194"/>
      <c r="G110" s="194">
        <f t="shared" si="26"/>
        <v>260000000</v>
      </c>
      <c r="H110" s="194" t="b">
        <f>G110='[5]Pvt SP2D Pusdik'!B111</f>
        <v>1</v>
      </c>
      <c r="I110" s="194">
        <f>'[5]Pvt SP2D Pusdik'!C111</f>
        <v>0</v>
      </c>
      <c r="J110" s="194">
        <f t="shared" si="27"/>
        <v>260000000</v>
      </c>
      <c r="K110" s="194">
        <f t="shared" si="27"/>
        <v>0</v>
      </c>
      <c r="L110" s="194">
        <f t="shared" si="27"/>
        <v>0</v>
      </c>
      <c r="M110" s="194">
        <f t="shared" si="27"/>
        <v>0</v>
      </c>
      <c r="N110" s="194">
        <f>L110-M110</f>
        <v>0</v>
      </c>
      <c r="O110" s="251" t="s">
        <v>503</v>
      </c>
      <c r="P110" s="251" t="s">
        <v>504</v>
      </c>
      <c r="Q110" s="144"/>
    </row>
    <row r="111" spans="1:17" ht="13.2" x14ac:dyDescent="0.25">
      <c r="A111" s="162" t="s">
        <v>117</v>
      </c>
      <c r="B111" s="176" t="s">
        <v>613</v>
      </c>
      <c r="C111" s="70" t="s">
        <v>118</v>
      </c>
      <c r="D111" s="69"/>
      <c r="E111" s="69"/>
      <c r="F111" s="71"/>
      <c r="G111" s="71">
        <f t="shared" si="26"/>
        <v>260000000</v>
      </c>
      <c r="H111" s="71" t="b">
        <f>G111='[5]Pvt SP2D Pusdik'!B112</f>
        <v>1</v>
      </c>
      <c r="I111" s="71">
        <f>'[5]Pvt SP2D Pusdik'!C112</f>
        <v>0</v>
      </c>
      <c r="J111" s="71">
        <f t="shared" si="27"/>
        <v>260000000</v>
      </c>
      <c r="K111" s="71">
        <f t="shared" si="27"/>
        <v>0</v>
      </c>
      <c r="L111" s="71">
        <f t="shared" si="27"/>
        <v>0</v>
      </c>
      <c r="M111" s="71">
        <f t="shared" si="27"/>
        <v>0</v>
      </c>
      <c r="N111" s="71"/>
      <c r="O111" s="251"/>
      <c r="P111" s="251"/>
      <c r="Q111" s="144"/>
    </row>
    <row r="112" spans="1:17" ht="13.2" customHeight="1" x14ac:dyDescent="0.25">
      <c r="A112" s="162" t="s">
        <v>119</v>
      </c>
      <c r="B112" s="177"/>
      <c r="C112" s="178" t="s">
        <v>614</v>
      </c>
      <c r="D112" s="179">
        <v>1</v>
      </c>
      <c r="E112" s="179" t="s">
        <v>120</v>
      </c>
      <c r="F112" s="181">
        <v>260000000</v>
      </c>
      <c r="G112" s="181">
        <f>ROUNDDOWN(D112*F112,-3)</f>
        <v>260000000</v>
      </c>
      <c r="H112" s="181" t="b">
        <f>G112='[5]Pvt SP2D Pusdik'!B113</f>
        <v>1</v>
      </c>
      <c r="I112" s="181">
        <f>'[5]Pvt SP2D Pusdik'!C113</f>
        <v>0</v>
      </c>
      <c r="J112" s="181">
        <f>G112-I112</f>
        <v>260000000</v>
      </c>
      <c r="K112" s="181"/>
      <c r="L112" s="181"/>
      <c r="M112" s="181"/>
      <c r="N112" s="181">
        <f t="shared" ref="N112" si="28">SUM(N113,N128,N221)</f>
        <v>54855620</v>
      </c>
      <c r="O112" s="251"/>
      <c r="P112" s="251"/>
      <c r="Q112" s="144"/>
    </row>
    <row r="113" spans="1:17" ht="13.2" x14ac:dyDescent="0.25">
      <c r="A113" s="162" t="s">
        <v>121</v>
      </c>
      <c r="B113" s="202" t="s">
        <v>122</v>
      </c>
      <c r="C113" s="96" t="s">
        <v>615</v>
      </c>
      <c r="D113" s="95">
        <v>8</v>
      </c>
      <c r="E113" s="203" t="s">
        <v>616</v>
      </c>
      <c r="F113" s="203"/>
      <c r="G113" s="97">
        <f>SUM(G114,G136,G245)</f>
        <v>10694573000</v>
      </c>
      <c r="H113" s="97" t="b">
        <f>G113='[5]Pvt SP2D Pusdik'!B114</f>
        <v>1</v>
      </c>
      <c r="I113" s="97">
        <f>'[5]Pvt SP2D Pusdik'!C114</f>
        <v>5114115091</v>
      </c>
      <c r="J113" s="97">
        <f>SUM(J114,J136,J245)</f>
        <v>5580457909</v>
      </c>
      <c r="K113" s="97">
        <f>SUM(K114,K136,K245)</f>
        <v>106850000</v>
      </c>
      <c r="L113" s="97">
        <f>SUM(L114,L136,L245)</f>
        <v>106850000</v>
      </c>
      <c r="M113" s="97">
        <f>SUM(M114,M136,M245)</f>
        <v>76804960</v>
      </c>
      <c r="N113" s="97">
        <f t="shared" ref="N113:N114" si="29">N114</f>
        <v>119000</v>
      </c>
      <c r="O113" s="251"/>
      <c r="P113" s="251"/>
      <c r="Q113" s="144"/>
    </row>
    <row r="114" spans="1:17" ht="13.2" x14ac:dyDescent="0.25">
      <c r="A114" s="162" t="s">
        <v>124</v>
      </c>
      <c r="B114" s="204" t="s">
        <v>125</v>
      </c>
      <c r="C114" s="99" t="s">
        <v>126</v>
      </c>
      <c r="D114" s="98">
        <v>1</v>
      </c>
      <c r="E114" s="98" t="s">
        <v>123</v>
      </c>
      <c r="F114" s="100"/>
      <c r="G114" s="100">
        <f t="shared" ref="G114" si="30">G115</f>
        <v>210809000</v>
      </c>
      <c r="H114" s="100" t="b">
        <f>G114='[5]Pvt SP2D Pusdik'!B115</f>
        <v>1</v>
      </c>
      <c r="I114" s="100">
        <f>'[5]Pvt SP2D Pusdik'!C115</f>
        <v>22561142</v>
      </c>
      <c r="J114" s="100">
        <f t="shared" ref="J114:M114" si="31">J115</f>
        <v>188247858</v>
      </c>
      <c r="K114" s="100">
        <f t="shared" si="31"/>
        <v>4000000</v>
      </c>
      <c r="L114" s="100">
        <f t="shared" si="31"/>
        <v>4000000</v>
      </c>
      <c r="M114" s="100">
        <f t="shared" si="31"/>
        <v>3888000</v>
      </c>
      <c r="N114" s="100">
        <f t="shared" si="29"/>
        <v>119000</v>
      </c>
      <c r="O114" s="251"/>
      <c r="P114" s="251"/>
      <c r="Q114" s="144"/>
    </row>
    <row r="115" spans="1:17" ht="13.2" x14ac:dyDescent="0.25">
      <c r="A115" s="162" t="s">
        <v>617</v>
      </c>
      <c r="B115" s="205" t="s">
        <v>618</v>
      </c>
      <c r="C115" s="206" t="s">
        <v>127</v>
      </c>
      <c r="D115" s="207"/>
      <c r="E115" s="207" t="s">
        <v>562</v>
      </c>
      <c r="F115" s="208"/>
      <c r="G115" s="208">
        <f>SUM(G116,G127)</f>
        <v>210809000</v>
      </c>
      <c r="H115" s="208" t="b">
        <f>G115='[5]Pvt SP2D Pusdik'!B116</f>
        <v>1</v>
      </c>
      <c r="I115" s="208">
        <f>'[5]Pvt SP2D Pusdik'!C116</f>
        <v>22561142</v>
      </c>
      <c r="J115" s="208">
        <f>SUM(J116,J127)</f>
        <v>188247858</v>
      </c>
      <c r="K115" s="208">
        <f>SUM(K116,K127)</f>
        <v>4000000</v>
      </c>
      <c r="L115" s="208">
        <f>SUM(L116,L127)</f>
        <v>4000000</v>
      </c>
      <c r="M115" s="208">
        <f>SUM(M116,M127)</f>
        <v>3888000</v>
      </c>
      <c r="N115" s="208">
        <f t="shared" ref="N115" si="32">SUM(N116,N121,N124,N126)</f>
        <v>119000</v>
      </c>
      <c r="O115" s="251"/>
      <c r="P115" s="251"/>
      <c r="Q115" s="144"/>
    </row>
    <row r="116" spans="1:17" ht="13.2" x14ac:dyDescent="0.25">
      <c r="A116" s="162" t="s">
        <v>619</v>
      </c>
      <c r="B116" s="209" t="s">
        <v>21</v>
      </c>
      <c r="C116" s="210" t="s">
        <v>128</v>
      </c>
      <c r="D116" s="211"/>
      <c r="E116" s="211"/>
      <c r="F116" s="212"/>
      <c r="G116" s="212">
        <f>SUM(G117,G122,G125)</f>
        <v>147749000</v>
      </c>
      <c r="H116" s="212" t="b">
        <f>G116='[5]Pvt SP2D Pusdik'!B117</f>
        <v>1</v>
      </c>
      <c r="I116" s="212">
        <f>'[5]Pvt SP2D Pusdik'!C117</f>
        <v>22561142</v>
      </c>
      <c r="J116" s="212">
        <f>SUM(J117,J122,J125)</f>
        <v>125187858</v>
      </c>
      <c r="K116" s="212">
        <f>SUM(K117,K122,K125)</f>
        <v>4000000</v>
      </c>
      <c r="L116" s="212">
        <f>SUM(L117,L122,L125)</f>
        <v>4000000</v>
      </c>
      <c r="M116" s="212">
        <f>SUM(M117,M122,M125)</f>
        <v>3888000</v>
      </c>
      <c r="N116" s="212">
        <f>L116-M116</f>
        <v>112000</v>
      </c>
      <c r="O116" s="251" t="s">
        <v>505</v>
      </c>
      <c r="P116" s="251" t="s">
        <v>506</v>
      </c>
      <c r="Q116" s="144"/>
    </row>
    <row r="117" spans="1:17" ht="13.2" x14ac:dyDescent="0.25">
      <c r="A117" s="162" t="s">
        <v>620</v>
      </c>
      <c r="B117" s="213" t="s">
        <v>534</v>
      </c>
      <c r="C117" s="102" t="s">
        <v>24</v>
      </c>
      <c r="D117" s="101"/>
      <c r="E117" s="101"/>
      <c r="F117" s="103"/>
      <c r="G117" s="103">
        <f>SUM(G118:G121)</f>
        <v>19500000</v>
      </c>
      <c r="H117" s="103" t="b">
        <f>G117='[5]Pvt SP2D Pusdik'!B118</f>
        <v>1</v>
      </c>
      <c r="I117" s="103">
        <f>'[5]Pvt SP2D Pusdik'!C118</f>
        <v>11625550</v>
      </c>
      <c r="J117" s="103">
        <f>SUM(J118:J121)</f>
        <v>7874450</v>
      </c>
      <c r="K117" s="103">
        <f>SUM(K118:K121)</f>
        <v>4000000</v>
      </c>
      <c r="L117" s="103">
        <f>SUM(L118:L121)</f>
        <v>4000000</v>
      </c>
      <c r="M117" s="103">
        <f>SUM(M118:M121)</f>
        <v>3888000</v>
      </c>
      <c r="N117" s="103"/>
      <c r="O117" s="251"/>
      <c r="P117" s="251"/>
      <c r="Q117" s="144"/>
    </row>
    <row r="118" spans="1:17" ht="13.2" x14ac:dyDescent="0.25">
      <c r="A118" s="162" t="s">
        <v>621</v>
      </c>
      <c r="B118" s="177"/>
      <c r="C118" s="178" t="s">
        <v>563</v>
      </c>
      <c r="D118" s="179">
        <v>100</v>
      </c>
      <c r="E118" s="179" t="s">
        <v>26</v>
      </c>
      <c r="F118" s="181">
        <v>75000</v>
      </c>
      <c r="G118" s="181">
        <f>ROUNDDOWN(D118*F118,-3)</f>
        <v>7500000</v>
      </c>
      <c r="H118" s="181" t="b">
        <f>G118='[5]Pvt SP2D Pusdik'!B119</f>
        <v>1</v>
      </c>
      <c r="I118" s="181">
        <f>'[5]Pvt SP2D Pusdik'!C119</f>
        <v>3830600</v>
      </c>
      <c r="J118" s="181">
        <f t="shared" ref="J118:J121" si="33">G118-I118</f>
        <v>3669400</v>
      </c>
      <c r="K118" s="181"/>
      <c r="L118" s="181"/>
      <c r="M118" s="181"/>
      <c r="N118" s="181"/>
      <c r="O118" s="251"/>
      <c r="P118" s="251"/>
      <c r="Q118" s="144"/>
    </row>
    <row r="119" spans="1:17" ht="13.2" x14ac:dyDescent="0.25">
      <c r="A119" s="162" t="s">
        <v>622</v>
      </c>
      <c r="B119" s="177"/>
      <c r="C119" s="178" t="s">
        <v>564</v>
      </c>
      <c r="D119" s="179">
        <v>3</v>
      </c>
      <c r="E119" s="179" t="s">
        <v>120</v>
      </c>
      <c r="F119" s="181">
        <v>1500000</v>
      </c>
      <c r="G119" s="181">
        <f>ROUNDDOWN(D119*F119,-3)</f>
        <v>4500000</v>
      </c>
      <c r="H119" s="181" t="b">
        <f>G119='[5]Pvt SP2D Pusdik'!B120</f>
        <v>1</v>
      </c>
      <c r="I119" s="181">
        <f>'[5]Pvt SP2D Pusdik'!C120</f>
        <v>2956950</v>
      </c>
      <c r="J119" s="181">
        <f t="shared" si="33"/>
        <v>1543050</v>
      </c>
      <c r="K119" s="181">
        <v>1500000</v>
      </c>
      <c r="L119" s="181">
        <v>1500000</v>
      </c>
      <c r="M119" s="181">
        <v>1440000</v>
      </c>
      <c r="N119" s="181"/>
      <c r="O119" s="251"/>
      <c r="P119" s="251"/>
      <c r="Q119" s="144"/>
    </row>
    <row r="120" spans="1:17" ht="13.2" x14ac:dyDescent="0.25">
      <c r="A120" s="162" t="s">
        <v>623</v>
      </c>
      <c r="B120" s="177"/>
      <c r="C120" s="178" t="s">
        <v>565</v>
      </c>
      <c r="D120" s="179">
        <v>3</v>
      </c>
      <c r="E120" s="179" t="s">
        <v>120</v>
      </c>
      <c r="F120" s="181">
        <v>1500000</v>
      </c>
      <c r="G120" s="181">
        <f>ROUNDDOWN(D120*F120,-3)</f>
        <v>4500000</v>
      </c>
      <c r="H120" s="181" t="b">
        <f>G120='[5]Pvt SP2D Pusdik'!B121</f>
        <v>1</v>
      </c>
      <c r="I120" s="181">
        <f>'[5]Pvt SP2D Pusdik'!C121</f>
        <v>2880000</v>
      </c>
      <c r="J120" s="181">
        <f t="shared" si="33"/>
        <v>1620000</v>
      </c>
      <c r="K120" s="181">
        <v>1500000</v>
      </c>
      <c r="L120" s="181">
        <v>1500000</v>
      </c>
      <c r="M120" s="181">
        <v>1455000</v>
      </c>
      <c r="N120" s="181"/>
      <c r="O120" s="251"/>
      <c r="P120" s="251"/>
      <c r="Q120" s="144"/>
    </row>
    <row r="121" spans="1:17" ht="13.2" x14ac:dyDescent="0.25">
      <c r="A121" s="162" t="s">
        <v>624</v>
      </c>
      <c r="B121" s="177"/>
      <c r="C121" s="178" t="s">
        <v>566</v>
      </c>
      <c r="D121" s="179">
        <v>3</v>
      </c>
      <c r="E121" s="179" t="s">
        <v>120</v>
      </c>
      <c r="F121" s="181">
        <v>1000000</v>
      </c>
      <c r="G121" s="181">
        <f>ROUNDDOWN(D121*F121,-3)</f>
        <v>3000000</v>
      </c>
      <c r="H121" s="181" t="b">
        <f>G121='[5]Pvt SP2D Pusdik'!B122</f>
        <v>1</v>
      </c>
      <c r="I121" s="181">
        <f>'[5]Pvt SP2D Pusdik'!C122</f>
        <v>1958000</v>
      </c>
      <c r="J121" s="181">
        <f t="shared" si="33"/>
        <v>1042000</v>
      </c>
      <c r="K121" s="181">
        <v>1000000</v>
      </c>
      <c r="L121" s="181">
        <v>1000000</v>
      </c>
      <c r="M121" s="181">
        <v>993000</v>
      </c>
      <c r="N121" s="181">
        <f>L121-M121</f>
        <v>7000</v>
      </c>
      <c r="O121" s="251"/>
      <c r="P121" s="251"/>
      <c r="Q121" s="144"/>
    </row>
    <row r="122" spans="1:17" ht="13.2" x14ac:dyDescent="0.25">
      <c r="A122" s="162" t="s">
        <v>625</v>
      </c>
      <c r="B122" s="176" t="s">
        <v>535</v>
      </c>
      <c r="C122" s="70" t="s">
        <v>73</v>
      </c>
      <c r="D122" s="69"/>
      <c r="E122" s="69"/>
      <c r="F122" s="71"/>
      <c r="G122" s="71">
        <f>SUM(G123:G124)</f>
        <v>8500000</v>
      </c>
      <c r="H122" s="71" t="b">
        <f>G122='[5]Pvt SP2D Pusdik'!B123</f>
        <v>1</v>
      </c>
      <c r="I122" s="71">
        <f>'[5]Pvt SP2D Pusdik'!C123</f>
        <v>183262</v>
      </c>
      <c r="J122" s="71">
        <f>SUM(J123:J124)</f>
        <v>8316738</v>
      </c>
      <c r="K122" s="71">
        <f>SUM(K123:K124)</f>
        <v>0</v>
      </c>
      <c r="L122" s="71">
        <f>SUM(L123:L124)</f>
        <v>0</v>
      </c>
      <c r="M122" s="71">
        <f>SUM(M123:M124)</f>
        <v>0</v>
      </c>
      <c r="N122" s="71"/>
      <c r="O122" s="251"/>
      <c r="P122" s="251"/>
      <c r="Q122" s="144"/>
    </row>
    <row r="123" spans="1:17" ht="13.2" x14ac:dyDescent="0.25">
      <c r="A123" s="162" t="s">
        <v>626</v>
      </c>
      <c r="B123" s="177"/>
      <c r="C123" s="178" t="s">
        <v>627</v>
      </c>
      <c r="D123" s="179">
        <v>2</v>
      </c>
      <c r="E123" s="179" t="s">
        <v>120</v>
      </c>
      <c r="F123" s="181">
        <v>250000</v>
      </c>
      <c r="G123" s="181">
        <f>ROUNDDOWN(D123*F123,-3)</f>
        <v>500000</v>
      </c>
      <c r="H123" s="181" t="b">
        <f>G123='[5]Pvt SP2D Pusdik'!B124</f>
        <v>1</v>
      </c>
      <c r="I123" s="181">
        <f>'[5]Pvt SP2D Pusdik'!C124</f>
        <v>183262</v>
      </c>
      <c r="J123" s="181">
        <f t="shared" ref="J123:J124" si="34">G123-I123</f>
        <v>316738</v>
      </c>
      <c r="K123" s="181"/>
      <c r="L123" s="181"/>
      <c r="M123" s="181"/>
      <c r="N123" s="181"/>
      <c r="O123" s="251"/>
      <c r="P123" s="251"/>
      <c r="Q123" s="144"/>
    </row>
    <row r="124" spans="1:17" ht="13.2" x14ac:dyDescent="0.25">
      <c r="A124" s="188" t="s">
        <v>628</v>
      </c>
      <c r="B124" s="177"/>
      <c r="C124" s="178" t="s">
        <v>629</v>
      </c>
      <c r="D124" s="179">
        <v>1</v>
      </c>
      <c r="E124" s="179" t="s">
        <v>120</v>
      </c>
      <c r="F124" s="181">
        <v>8000000</v>
      </c>
      <c r="G124" s="181">
        <f>ROUNDDOWN(D124*F124,-3)</f>
        <v>8000000</v>
      </c>
      <c r="H124" s="181" t="b">
        <f>G124='[5]Pvt SP2D Pusdik'!B125</f>
        <v>1</v>
      </c>
      <c r="I124" s="181">
        <f>'[5]Pvt SP2D Pusdik'!C125</f>
        <v>0</v>
      </c>
      <c r="J124" s="181">
        <f t="shared" si="34"/>
        <v>8000000</v>
      </c>
      <c r="K124" s="181"/>
      <c r="L124" s="181"/>
      <c r="M124" s="181"/>
      <c r="N124" s="181">
        <f>L124-M124</f>
        <v>0</v>
      </c>
      <c r="O124" s="251"/>
      <c r="P124" s="251"/>
      <c r="Q124" s="144"/>
    </row>
    <row r="125" spans="1:17" ht="13.2" x14ac:dyDescent="0.25">
      <c r="A125" s="162" t="s">
        <v>630</v>
      </c>
      <c r="B125" s="189" t="s">
        <v>536</v>
      </c>
      <c r="C125" s="78" t="s">
        <v>35</v>
      </c>
      <c r="D125" s="77"/>
      <c r="E125" s="77"/>
      <c r="F125" s="79"/>
      <c r="G125" s="79">
        <f>G126</f>
        <v>119749000</v>
      </c>
      <c r="H125" s="79" t="b">
        <f>G125='[5]Pvt SP2D Pusdik'!B126</f>
        <v>1</v>
      </c>
      <c r="I125" s="79">
        <f>'[5]Pvt SP2D Pusdik'!C126</f>
        <v>10752330</v>
      </c>
      <c r="J125" s="79">
        <f>J126</f>
        <v>108996670</v>
      </c>
      <c r="K125" s="79">
        <f>K126</f>
        <v>0</v>
      </c>
      <c r="L125" s="79">
        <f>L126</f>
        <v>0</v>
      </c>
      <c r="M125" s="79">
        <f>M126</f>
        <v>0</v>
      </c>
      <c r="N125" s="79"/>
      <c r="O125" s="251"/>
      <c r="P125" s="251"/>
      <c r="Q125" s="144"/>
    </row>
    <row r="126" spans="1:17" ht="13.2" x14ac:dyDescent="0.25">
      <c r="A126" s="214" t="s">
        <v>631</v>
      </c>
      <c r="B126" s="177"/>
      <c r="C126" s="178" t="s">
        <v>632</v>
      </c>
      <c r="D126" s="179">
        <v>20</v>
      </c>
      <c r="E126" s="179" t="s">
        <v>26</v>
      </c>
      <c r="F126" s="181">
        <v>5987450</v>
      </c>
      <c r="G126" s="181">
        <f>ROUNDDOWN(D126*F126,-3)</f>
        <v>119749000</v>
      </c>
      <c r="H126" s="181" t="b">
        <f>G126='[5]Pvt SP2D Pusdik'!B127</f>
        <v>1</v>
      </c>
      <c r="I126" s="181">
        <f>'[5]Pvt SP2D Pusdik'!C127</f>
        <v>10752330</v>
      </c>
      <c r="J126" s="181">
        <f>G126-I126</f>
        <v>108996670</v>
      </c>
      <c r="K126" s="181"/>
      <c r="L126" s="181"/>
      <c r="M126" s="181"/>
      <c r="N126" s="181">
        <f>L126-M126</f>
        <v>0</v>
      </c>
      <c r="O126" s="251"/>
      <c r="P126" s="251"/>
      <c r="Q126" s="144"/>
    </row>
    <row r="127" spans="1:17" ht="13.2" x14ac:dyDescent="0.25">
      <c r="A127" s="162" t="s">
        <v>945</v>
      </c>
      <c r="B127" s="209" t="s">
        <v>38</v>
      </c>
      <c r="C127" s="210" t="s">
        <v>946</v>
      </c>
      <c r="D127" s="211"/>
      <c r="E127" s="211"/>
      <c r="F127" s="212"/>
      <c r="G127" s="212">
        <f>SUM(G128,G134)</f>
        <v>63060000</v>
      </c>
      <c r="H127" s="212" t="b">
        <f>G127='[5]Pvt SP2D Pusdik'!B128</f>
        <v>1</v>
      </c>
      <c r="I127" s="212">
        <f>'[5]Pvt SP2D Pusdik'!C128</f>
        <v>0</v>
      </c>
      <c r="J127" s="212">
        <f>SUM(J128,J134)</f>
        <v>63060000</v>
      </c>
      <c r="K127" s="212">
        <f>SUM(K128,K134)</f>
        <v>0</v>
      </c>
      <c r="L127" s="212">
        <f>SUM(L128,L134)</f>
        <v>0</v>
      </c>
      <c r="M127" s="212">
        <f>SUM(M128,M134)</f>
        <v>0</v>
      </c>
      <c r="N127" s="212"/>
      <c r="O127" s="251" t="s">
        <v>505</v>
      </c>
      <c r="P127" s="251" t="s">
        <v>506</v>
      </c>
      <c r="Q127" s="144"/>
    </row>
    <row r="128" spans="1:17" ht="13.2" x14ac:dyDescent="0.25">
      <c r="A128" s="162" t="s">
        <v>947</v>
      </c>
      <c r="B128" s="213" t="s">
        <v>534</v>
      </c>
      <c r="C128" s="102" t="s">
        <v>24</v>
      </c>
      <c r="D128" s="101"/>
      <c r="E128" s="101"/>
      <c r="F128" s="103"/>
      <c r="G128" s="103">
        <f>SUM(G129:G133)</f>
        <v>14700000</v>
      </c>
      <c r="H128" s="103" t="b">
        <f>G128='[5]Pvt SP2D Pusdik'!B129</f>
        <v>1</v>
      </c>
      <c r="I128" s="103">
        <f>'[5]Pvt SP2D Pusdik'!C129</f>
        <v>0</v>
      </c>
      <c r="J128" s="103">
        <f>SUM(J129:J133)</f>
        <v>14700000</v>
      </c>
      <c r="K128" s="103">
        <f>SUM(K129:K133)</f>
        <v>0</v>
      </c>
      <c r="L128" s="103">
        <f>SUM(L129:L133)</f>
        <v>0</v>
      </c>
      <c r="M128" s="103">
        <f>SUM(M129:M133)</f>
        <v>0</v>
      </c>
      <c r="N128" s="103">
        <f t="shared" ref="N128" si="35">N129</f>
        <v>53406620</v>
      </c>
      <c r="O128" s="251"/>
      <c r="P128" s="251"/>
      <c r="Q128" s="144"/>
    </row>
    <row r="129" spans="1:17" ht="13.2" x14ac:dyDescent="0.25">
      <c r="A129" s="162" t="s">
        <v>948</v>
      </c>
      <c r="B129" s="177"/>
      <c r="C129" s="178" t="s">
        <v>563</v>
      </c>
      <c r="D129" s="215">
        <v>36</v>
      </c>
      <c r="E129" s="179" t="s">
        <v>26</v>
      </c>
      <c r="F129" s="181">
        <v>75000</v>
      </c>
      <c r="G129" s="181">
        <f>ROUNDDOWN(D129*F129,-3)</f>
        <v>2700000</v>
      </c>
      <c r="H129" s="181" t="b">
        <f>G129='[5]Pvt SP2D Pusdik'!B130</f>
        <v>1</v>
      </c>
      <c r="I129" s="181">
        <f>'[5]Pvt SP2D Pusdik'!C130</f>
        <v>0</v>
      </c>
      <c r="J129" s="181">
        <f t="shared" ref="J129:J133" si="36">G129-I129</f>
        <v>2700000</v>
      </c>
      <c r="K129" s="181"/>
      <c r="L129" s="181"/>
      <c r="M129" s="181"/>
      <c r="N129" s="181">
        <f t="shared" ref="N129" si="37">SUM(N130,N140,N149,N161,N171,N183,N195,N205,N213)</f>
        <v>53406620</v>
      </c>
      <c r="O129" s="251"/>
      <c r="P129" s="251"/>
      <c r="Q129" s="144"/>
    </row>
    <row r="130" spans="1:17" ht="13.2" x14ac:dyDescent="0.25">
      <c r="A130" s="162" t="s">
        <v>949</v>
      </c>
      <c r="B130" s="177"/>
      <c r="C130" s="178" t="s">
        <v>564</v>
      </c>
      <c r="D130" s="215">
        <v>2</v>
      </c>
      <c r="E130" s="179" t="s">
        <v>120</v>
      </c>
      <c r="F130" s="181">
        <v>1500000</v>
      </c>
      <c r="G130" s="181">
        <f>ROUNDDOWN(D130*F130,-3)</f>
        <v>3000000</v>
      </c>
      <c r="H130" s="181" t="b">
        <f>G130='[5]Pvt SP2D Pusdik'!B131</f>
        <v>1</v>
      </c>
      <c r="I130" s="181">
        <f>'[5]Pvt SP2D Pusdik'!C131</f>
        <v>0</v>
      </c>
      <c r="J130" s="181">
        <f t="shared" si="36"/>
        <v>3000000</v>
      </c>
      <c r="K130" s="181"/>
      <c r="L130" s="181"/>
      <c r="M130" s="181"/>
      <c r="N130" s="181">
        <f t="shared" ref="N130" si="38">SUM(N131,N136,N138)</f>
        <v>25733040</v>
      </c>
      <c r="O130" s="251"/>
      <c r="P130" s="251"/>
      <c r="Q130" s="144"/>
    </row>
    <row r="131" spans="1:17" ht="13.2" x14ac:dyDescent="0.25">
      <c r="A131" s="162" t="s">
        <v>950</v>
      </c>
      <c r="B131" s="177"/>
      <c r="C131" s="178" t="s">
        <v>565</v>
      </c>
      <c r="D131" s="215">
        <v>2</v>
      </c>
      <c r="E131" s="179" t="s">
        <v>120</v>
      </c>
      <c r="F131" s="181">
        <v>1500000</v>
      </c>
      <c r="G131" s="181">
        <f>ROUNDDOWN(D131*F131,-3)</f>
        <v>3000000</v>
      </c>
      <c r="H131" s="181" t="b">
        <f>G131='[5]Pvt SP2D Pusdik'!B132</f>
        <v>1</v>
      </c>
      <c r="I131" s="181">
        <f>'[5]Pvt SP2D Pusdik'!C132</f>
        <v>0</v>
      </c>
      <c r="J131" s="181">
        <f t="shared" si="36"/>
        <v>3000000</v>
      </c>
      <c r="K131" s="181"/>
      <c r="L131" s="181"/>
      <c r="M131" s="181"/>
      <c r="N131" s="181">
        <f>L131-M131</f>
        <v>0</v>
      </c>
      <c r="O131" s="251"/>
      <c r="P131" s="251"/>
      <c r="Q131" s="144"/>
    </row>
    <row r="132" spans="1:17" ht="13.2" x14ac:dyDescent="0.25">
      <c r="A132" s="162" t="s">
        <v>951</v>
      </c>
      <c r="B132" s="177"/>
      <c r="C132" s="178" t="s">
        <v>566</v>
      </c>
      <c r="D132" s="215">
        <v>2</v>
      </c>
      <c r="E132" s="179" t="s">
        <v>120</v>
      </c>
      <c r="F132" s="181">
        <v>1000000</v>
      </c>
      <c r="G132" s="181">
        <f>ROUNDDOWN(D132*F132,-3)</f>
        <v>2000000</v>
      </c>
      <c r="H132" s="181" t="b">
        <f>G132='[5]Pvt SP2D Pusdik'!B133</f>
        <v>1</v>
      </c>
      <c r="I132" s="181">
        <f>'[5]Pvt SP2D Pusdik'!C133</f>
        <v>0</v>
      </c>
      <c r="J132" s="181">
        <f t="shared" si="36"/>
        <v>2000000</v>
      </c>
      <c r="K132" s="181"/>
      <c r="L132" s="181"/>
      <c r="M132" s="181"/>
      <c r="N132" s="181"/>
      <c r="O132" s="251"/>
      <c r="P132" s="251"/>
      <c r="Q132" s="144"/>
    </row>
    <row r="133" spans="1:17" ht="13.2" x14ac:dyDescent="0.25">
      <c r="A133" s="162" t="s">
        <v>952</v>
      </c>
      <c r="B133" s="177"/>
      <c r="C133" s="178" t="s">
        <v>822</v>
      </c>
      <c r="D133" s="215">
        <v>20</v>
      </c>
      <c r="E133" s="179" t="s">
        <v>59</v>
      </c>
      <c r="F133" s="181">
        <v>200000</v>
      </c>
      <c r="G133" s="181">
        <f>ROUNDDOWN(D133*F133,-3)</f>
        <v>4000000</v>
      </c>
      <c r="H133" s="181" t="b">
        <f>G133='[5]Pvt SP2D Pusdik'!B134</f>
        <v>1</v>
      </c>
      <c r="I133" s="181">
        <f>'[5]Pvt SP2D Pusdik'!C134</f>
        <v>0</v>
      </c>
      <c r="J133" s="181">
        <f t="shared" si="36"/>
        <v>4000000</v>
      </c>
      <c r="K133" s="181"/>
      <c r="L133" s="181"/>
      <c r="M133" s="181"/>
      <c r="N133" s="181"/>
      <c r="O133" s="251"/>
      <c r="P133" s="251"/>
      <c r="Q133" s="144"/>
    </row>
    <row r="134" spans="1:17" ht="13.2" x14ac:dyDescent="0.25">
      <c r="A134" s="216" t="s">
        <v>953</v>
      </c>
      <c r="B134" s="189" t="s">
        <v>536</v>
      </c>
      <c r="C134" s="78" t="s">
        <v>35</v>
      </c>
      <c r="D134" s="77"/>
      <c r="E134" s="77"/>
      <c r="F134" s="79"/>
      <c r="G134" s="79">
        <f>SUM(G135:G135)</f>
        <v>48360000</v>
      </c>
      <c r="H134" s="79" t="b">
        <f>G134='[5]Pvt SP2D Pusdik'!B135</f>
        <v>1</v>
      </c>
      <c r="I134" s="79">
        <f>'[5]Pvt SP2D Pusdik'!C135</f>
        <v>0</v>
      </c>
      <c r="J134" s="79">
        <f>SUM(J135:J135)</f>
        <v>48360000</v>
      </c>
      <c r="K134" s="79">
        <f>SUM(K135:K135)</f>
        <v>0</v>
      </c>
      <c r="L134" s="79">
        <f>SUM(L135:L135)</f>
        <v>0</v>
      </c>
      <c r="M134" s="79">
        <f>SUM(M135:M135)</f>
        <v>0</v>
      </c>
      <c r="N134" s="79"/>
      <c r="O134" s="251"/>
      <c r="P134" s="251"/>
      <c r="Q134" s="144"/>
    </row>
    <row r="135" spans="1:17" ht="13.2" x14ac:dyDescent="0.25">
      <c r="A135" s="214" t="s">
        <v>954</v>
      </c>
      <c r="B135" s="177"/>
      <c r="C135" s="178" t="s">
        <v>955</v>
      </c>
      <c r="D135" s="215">
        <v>24</v>
      </c>
      <c r="E135" s="179" t="s">
        <v>26</v>
      </c>
      <c r="F135" s="181">
        <v>2015000</v>
      </c>
      <c r="G135" s="181">
        <f>ROUNDDOWN(D135*F135,-3)</f>
        <v>48360000</v>
      </c>
      <c r="H135" s="181" t="b">
        <f>G135='[5]Pvt SP2D Pusdik'!B136</f>
        <v>1</v>
      </c>
      <c r="I135" s="181">
        <f>'[5]Pvt SP2D Pusdik'!C136</f>
        <v>0</v>
      </c>
      <c r="J135" s="181">
        <f>G135-I135</f>
        <v>48360000</v>
      </c>
      <c r="K135" s="181"/>
      <c r="L135" s="181"/>
      <c r="M135" s="181"/>
      <c r="N135" s="181"/>
      <c r="O135" s="251"/>
      <c r="P135" s="251"/>
      <c r="Q135" s="144"/>
    </row>
    <row r="136" spans="1:17" ht="13.2" x14ac:dyDescent="0.25">
      <c r="A136" s="162" t="s">
        <v>129</v>
      </c>
      <c r="B136" s="204" t="s">
        <v>130</v>
      </c>
      <c r="C136" s="99" t="s">
        <v>131</v>
      </c>
      <c r="D136" s="98">
        <v>1</v>
      </c>
      <c r="E136" s="98" t="s">
        <v>123</v>
      </c>
      <c r="F136" s="100"/>
      <c r="G136" s="100">
        <f>G137</f>
        <v>1252086000</v>
      </c>
      <c r="H136" s="100" t="b">
        <f>G136='[5]Pvt SP2D Pusdik'!B137</f>
        <v>1</v>
      </c>
      <c r="I136" s="100">
        <f>'[5]Pvt SP2D Pusdik'!C137</f>
        <v>456166288</v>
      </c>
      <c r="J136" s="100">
        <f>J137</f>
        <v>795919712</v>
      </c>
      <c r="K136" s="100">
        <f>K137</f>
        <v>102850000</v>
      </c>
      <c r="L136" s="100">
        <f>L137</f>
        <v>102850000</v>
      </c>
      <c r="M136" s="100">
        <f>M137</f>
        <v>72916960</v>
      </c>
      <c r="N136" s="100">
        <f>L136-M136</f>
        <v>29933040</v>
      </c>
      <c r="O136" s="251"/>
      <c r="P136" s="251"/>
      <c r="Q136" s="144"/>
    </row>
    <row r="137" spans="1:17" ht="26.4" x14ac:dyDescent="0.25">
      <c r="A137" s="162" t="s">
        <v>132</v>
      </c>
      <c r="B137" s="217" t="s">
        <v>611</v>
      </c>
      <c r="C137" s="218" t="s">
        <v>133</v>
      </c>
      <c r="D137" s="219"/>
      <c r="E137" s="219" t="s">
        <v>562</v>
      </c>
      <c r="F137" s="220"/>
      <c r="G137" s="220">
        <f>SUM(G138,G148,G157,G169,G180,G194,G206,G217,G225,G233)</f>
        <v>1252086000</v>
      </c>
      <c r="H137" s="220" t="b">
        <f>G137='[5]Pvt SP2D Pusdik'!B138</f>
        <v>1</v>
      </c>
      <c r="I137" s="220">
        <f>'[5]Pvt SP2D Pusdik'!C138</f>
        <v>456166288</v>
      </c>
      <c r="J137" s="220">
        <f>SUM(J138,J148,J157,J169,J180,J194,J206,J217,J225,J233)</f>
        <v>795919712</v>
      </c>
      <c r="K137" s="220">
        <f>SUM(K138,K148,K157,K169,K180,K194,K206,K217,K225,K233)</f>
        <v>102850000</v>
      </c>
      <c r="L137" s="220">
        <f>SUM(L138,L148,L157,L169,L180,L194,L206,L217,L225,L233)</f>
        <v>102850000</v>
      </c>
      <c r="M137" s="220">
        <f>SUM(M138,M148,M157,M169,M180,M194,M206,M217,M225,M233)</f>
        <v>72916960</v>
      </c>
      <c r="N137" s="220"/>
      <c r="O137" s="251"/>
      <c r="P137" s="251"/>
      <c r="Q137" s="144"/>
    </row>
    <row r="138" spans="1:17" ht="13.2" x14ac:dyDescent="0.25">
      <c r="A138" s="162" t="s">
        <v>134</v>
      </c>
      <c r="B138" s="191" t="s">
        <v>21</v>
      </c>
      <c r="C138" s="192" t="s">
        <v>633</v>
      </c>
      <c r="D138" s="193"/>
      <c r="E138" s="193"/>
      <c r="F138" s="194"/>
      <c r="G138" s="194">
        <f>SUM(G139,G144,G146)</f>
        <v>61900000</v>
      </c>
      <c r="H138" s="194" t="b">
        <f>G138='[5]Pvt SP2D Pusdik'!B139</f>
        <v>1</v>
      </c>
      <c r="I138" s="194">
        <f>'[5]Pvt SP2D Pusdik'!C139</f>
        <v>38122780</v>
      </c>
      <c r="J138" s="194">
        <f>SUM(J139,J144,J146)</f>
        <v>23777220</v>
      </c>
      <c r="K138" s="194">
        <f>SUM(K139,K144,K146)</f>
        <v>9200000</v>
      </c>
      <c r="L138" s="194">
        <f>SUM(L139,L144,L146)</f>
        <v>9200000</v>
      </c>
      <c r="M138" s="194">
        <f>SUM(M139,M144,M146)</f>
        <v>13400000</v>
      </c>
      <c r="N138" s="194">
        <f>L138-M138</f>
        <v>-4200000</v>
      </c>
      <c r="O138" s="251" t="s">
        <v>503</v>
      </c>
      <c r="P138" s="251" t="s">
        <v>504</v>
      </c>
      <c r="Q138" s="144"/>
    </row>
    <row r="139" spans="1:17" ht="13.2" x14ac:dyDescent="0.25">
      <c r="A139" s="162" t="s">
        <v>135</v>
      </c>
      <c r="B139" s="176" t="s">
        <v>534</v>
      </c>
      <c r="C139" s="70" t="s">
        <v>24</v>
      </c>
      <c r="D139" s="69"/>
      <c r="E139" s="69"/>
      <c r="F139" s="71"/>
      <c r="G139" s="71">
        <f>SUM(G140:G143)</f>
        <v>15000000</v>
      </c>
      <c r="H139" s="71" t="b">
        <f>G139='[5]Pvt SP2D Pusdik'!B140</f>
        <v>1</v>
      </c>
      <c r="I139" s="71">
        <f>'[5]Pvt SP2D Pusdik'!C140</f>
        <v>4992850</v>
      </c>
      <c r="J139" s="71">
        <f>SUM(J140:J143)</f>
        <v>10007150</v>
      </c>
      <c r="K139" s="71">
        <f>SUM(K140:K143)</f>
        <v>5500000</v>
      </c>
      <c r="L139" s="71">
        <f>SUM(L140:L143)</f>
        <v>5500000</v>
      </c>
      <c r="M139" s="71">
        <f>SUM(M140:M143)</f>
        <v>5500000</v>
      </c>
      <c r="N139" s="71"/>
      <c r="O139" s="251"/>
      <c r="P139" s="251"/>
      <c r="Q139" s="144"/>
    </row>
    <row r="140" spans="1:17" ht="13.2" x14ac:dyDescent="0.25">
      <c r="A140" s="162" t="s">
        <v>136</v>
      </c>
      <c r="B140" s="177"/>
      <c r="C140" s="178" t="s">
        <v>634</v>
      </c>
      <c r="D140" s="179">
        <v>3</v>
      </c>
      <c r="E140" s="179" t="s">
        <v>120</v>
      </c>
      <c r="F140" s="181">
        <v>1500000</v>
      </c>
      <c r="G140" s="181">
        <f>ROUNDDOWN(D140*F140,-3)</f>
        <v>4500000</v>
      </c>
      <c r="H140" s="181" t="b">
        <f>G140='[5]Pvt SP2D Pusdik'!B141</f>
        <v>1</v>
      </c>
      <c r="I140" s="181">
        <f>'[5]Pvt SP2D Pusdik'!C141</f>
        <v>1495000</v>
      </c>
      <c r="J140" s="181">
        <f t="shared" ref="J140:J143" si="39">G140-I140</f>
        <v>3005000</v>
      </c>
      <c r="K140" s="181">
        <v>1500000</v>
      </c>
      <c r="L140" s="181">
        <v>1500000</v>
      </c>
      <c r="M140" s="181">
        <v>1500000</v>
      </c>
      <c r="N140" s="181">
        <f t="shared" ref="N140" si="40">SUM(N141,N144,N146)</f>
        <v>-4200000</v>
      </c>
      <c r="O140" s="251"/>
      <c r="P140" s="251"/>
      <c r="Q140" s="144"/>
    </row>
    <row r="141" spans="1:17" ht="13.2" x14ac:dyDescent="0.25">
      <c r="A141" s="162" t="s">
        <v>137</v>
      </c>
      <c r="B141" s="177"/>
      <c r="C141" s="178" t="s">
        <v>571</v>
      </c>
      <c r="D141" s="179">
        <v>3</v>
      </c>
      <c r="E141" s="179" t="s">
        <v>120</v>
      </c>
      <c r="F141" s="181">
        <v>1500000</v>
      </c>
      <c r="G141" s="181">
        <f>ROUNDDOWN(D141*F141,-3)</f>
        <v>4500000</v>
      </c>
      <c r="H141" s="181" t="b">
        <f>G141='[5]Pvt SP2D Pusdik'!B142</f>
        <v>1</v>
      </c>
      <c r="I141" s="181">
        <f>'[5]Pvt SP2D Pusdik'!C142</f>
        <v>1500000</v>
      </c>
      <c r="J141" s="181">
        <f t="shared" si="39"/>
        <v>3000000</v>
      </c>
      <c r="K141" s="181">
        <v>1500000</v>
      </c>
      <c r="L141" s="181">
        <v>1500000</v>
      </c>
      <c r="M141" s="181">
        <v>1500000</v>
      </c>
      <c r="N141" s="181">
        <f>L141-M141</f>
        <v>0</v>
      </c>
      <c r="O141" s="251"/>
      <c r="P141" s="251"/>
      <c r="Q141" s="144"/>
    </row>
    <row r="142" spans="1:17" ht="13.2" x14ac:dyDescent="0.25">
      <c r="A142" s="162" t="s">
        <v>138</v>
      </c>
      <c r="B142" s="177"/>
      <c r="C142" s="178" t="s">
        <v>572</v>
      </c>
      <c r="D142" s="179">
        <v>3</v>
      </c>
      <c r="E142" s="179" t="s">
        <v>120</v>
      </c>
      <c r="F142" s="181">
        <v>1000000</v>
      </c>
      <c r="G142" s="181">
        <f>ROUNDDOWN(D142*F142,-3)</f>
        <v>3000000</v>
      </c>
      <c r="H142" s="181" t="b">
        <f>G142='[5]Pvt SP2D Pusdik'!B143</f>
        <v>1</v>
      </c>
      <c r="I142" s="181">
        <f>'[5]Pvt SP2D Pusdik'!C143</f>
        <v>998000</v>
      </c>
      <c r="J142" s="181">
        <f t="shared" si="39"/>
        <v>2002000</v>
      </c>
      <c r="K142" s="181">
        <v>1000000</v>
      </c>
      <c r="L142" s="181">
        <v>1000000</v>
      </c>
      <c r="M142" s="181">
        <v>1000000</v>
      </c>
      <c r="N142" s="181"/>
      <c r="O142" s="251"/>
      <c r="P142" s="251"/>
      <c r="Q142" s="144"/>
    </row>
    <row r="143" spans="1:17" ht="13.2" x14ac:dyDescent="0.25">
      <c r="A143" s="162" t="s">
        <v>635</v>
      </c>
      <c r="B143" s="177"/>
      <c r="C143" s="178" t="s">
        <v>636</v>
      </c>
      <c r="D143" s="179">
        <v>6</v>
      </c>
      <c r="E143" s="179" t="s">
        <v>637</v>
      </c>
      <c r="F143" s="181">
        <v>500000</v>
      </c>
      <c r="G143" s="181">
        <f>ROUNDDOWN(D143*F143,-3)</f>
        <v>3000000</v>
      </c>
      <c r="H143" s="181" t="b">
        <f>G143='[5]Pvt SP2D Pusdik'!B144</f>
        <v>1</v>
      </c>
      <c r="I143" s="181">
        <f>'[5]Pvt SP2D Pusdik'!C144</f>
        <v>999850</v>
      </c>
      <c r="J143" s="181">
        <f t="shared" si="39"/>
        <v>2000150</v>
      </c>
      <c r="K143" s="181">
        <v>1500000</v>
      </c>
      <c r="L143" s="181">
        <v>1500000</v>
      </c>
      <c r="M143" s="181">
        <v>1500000</v>
      </c>
      <c r="N143" s="181"/>
      <c r="O143" s="251"/>
      <c r="P143" s="251"/>
      <c r="Q143" s="144"/>
    </row>
    <row r="144" spans="1:17" ht="13.2" x14ac:dyDescent="0.25">
      <c r="A144" s="162" t="s">
        <v>139</v>
      </c>
      <c r="B144" s="189" t="s">
        <v>536</v>
      </c>
      <c r="C144" s="78" t="s">
        <v>35</v>
      </c>
      <c r="D144" s="77"/>
      <c r="E144" s="77"/>
      <c r="F144" s="79"/>
      <c r="G144" s="79">
        <f>G145</f>
        <v>44800000</v>
      </c>
      <c r="H144" s="79" t="b">
        <f>G144='[5]Pvt SP2D Pusdik'!B145</f>
        <v>1</v>
      </c>
      <c r="I144" s="79">
        <f>'[5]Pvt SP2D Pusdik'!C145</f>
        <v>31929930</v>
      </c>
      <c r="J144" s="79">
        <f>J145</f>
        <v>12870070</v>
      </c>
      <c r="K144" s="79">
        <f>K145</f>
        <v>3400000</v>
      </c>
      <c r="L144" s="79">
        <f>L145</f>
        <v>3400000</v>
      </c>
      <c r="M144" s="79">
        <f>M145</f>
        <v>7900000</v>
      </c>
      <c r="N144" s="79">
        <f>L144-M144</f>
        <v>-4500000</v>
      </c>
      <c r="O144" s="251"/>
      <c r="P144" s="251"/>
      <c r="Q144" s="144"/>
    </row>
    <row r="145" spans="1:17" ht="13.2" x14ac:dyDescent="0.25">
      <c r="A145" s="162" t="s">
        <v>140</v>
      </c>
      <c r="B145" s="177"/>
      <c r="C145" s="178" t="s">
        <v>638</v>
      </c>
      <c r="D145" s="179">
        <v>8</v>
      </c>
      <c r="E145" s="179" t="s">
        <v>26</v>
      </c>
      <c r="F145" s="181">
        <v>5600000</v>
      </c>
      <c r="G145" s="181">
        <f>ROUNDDOWN(D145*F145,-3)</f>
        <v>44800000</v>
      </c>
      <c r="H145" s="181" t="b">
        <f>G145='[5]Pvt SP2D Pusdik'!B146</f>
        <v>1</v>
      </c>
      <c r="I145" s="181">
        <f>'[5]Pvt SP2D Pusdik'!C146</f>
        <v>31929930</v>
      </c>
      <c r="J145" s="181">
        <f>G145-I145</f>
        <v>12870070</v>
      </c>
      <c r="K145" s="181">
        <v>3400000</v>
      </c>
      <c r="L145" s="181">
        <v>3400000</v>
      </c>
      <c r="M145" s="181">
        <v>7900000</v>
      </c>
      <c r="N145" s="181"/>
      <c r="O145" s="251"/>
      <c r="P145" s="251"/>
      <c r="Q145" s="144"/>
    </row>
    <row r="146" spans="1:17" ht="13.2" x14ac:dyDescent="0.25">
      <c r="A146" s="162" t="s">
        <v>141</v>
      </c>
      <c r="B146" s="183" t="s">
        <v>588</v>
      </c>
      <c r="C146" s="75" t="s">
        <v>80</v>
      </c>
      <c r="D146" s="74"/>
      <c r="E146" s="74"/>
      <c r="F146" s="76"/>
      <c r="G146" s="76">
        <f>G147</f>
        <v>2100000</v>
      </c>
      <c r="H146" s="76" t="b">
        <f>G146='[5]Pvt SP2D Pusdik'!B147</f>
        <v>1</v>
      </c>
      <c r="I146" s="76">
        <f>'[5]Pvt SP2D Pusdik'!C147</f>
        <v>1200000</v>
      </c>
      <c r="J146" s="76">
        <f>J147</f>
        <v>900000</v>
      </c>
      <c r="K146" s="76">
        <f>K147</f>
        <v>300000</v>
      </c>
      <c r="L146" s="76">
        <f>L147</f>
        <v>300000</v>
      </c>
      <c r="M146" s="76">
        <f>M147</f>
        <v>0</v>
      </c>
      <c r="N146" s="76">
        <f>L146-M146</f>
        <v>300000</v>
      </c>
      <c r="O146" s="251"/>
      <c r="P146" s="251"/>
      <c r="Q146" s="144"/>
    </row>
    <row r="147" spans="1:17" ht="13.2" x14ac:dyDescent="0.25">
      <c r="A147" s="162" t="s">
        <v>142</v>
      </c>
      <c r="B147" s="177"/>
      <c r="C147" s="178" t="s">
        <v>639</v>
      </c>
      <c r="D147" s="179">
        <v>14</v>
      </c>
      <c r="E147" s="179" t="s">
        <v>26</v>
      </c>
      <c r="F147" s="181">
        <v>150000</v>
      </c>
      <c r="G147" s="181">
        <f>ROUNDDOWN(D147*F147,-3)</f>
        <v>2100000</v>
      </c>
      <c r="H147" s="181" t="b">
        <f>G147='[5]Pvt SP2D Pusdik'!B148</f>
        <v>1</v>
      </c>
      <c r="I147" s="181">
        <f>'[5]Pvt SP2D Pusdik'!C148</f>
        <v>1200000</v>
      </c>
      <c r="J147" s="181">
        <f>G147-I147</f>
        <v>900000</v>
      </c>
      <c r="K147" s="181">
        <v>300000</v>
      </c>
      <c r="L147" s="181">
        <v>300000</v>
      </c>
      <c r="M147" s="181"/>
      <c r="N147" s="181"/>
      <c r="O147" s="251"/>
      <c r="P147" s="251"/>
      <c r="Q147" s="144"/>
    </row>
    <row r="148" spans="1:17" ht="13.2" x14ac:dyDescent="0.25">
      <c r="A148" s="162" t="s">
        <v>143</v>
      </c>
      <c r="B148" s="221" t="s">
        <v>38</v>
      </c>
      <c r="C148" s="222" t="s">
        <v>956</v>
      </c>
      <c r="D148" s="223"/>
      <c r="E148" s="223"/>
      <c r="F148" s="224"/>
      <c r="G148" s="224">
        <f>SUM(G149,G152,G154)</f>
        <v>498618000</v>
      </c>
      <c r="H148" s="224" t="b">
        <f>G148='[5]Pvt SP2D Pusdik'!B149</f>
        <v>1</v>
      </c>
      <c r="I148" s="224">
        <f>'[5]Pvt SP2D Pusdik'!C149</f>
        <v>173240817</v>
      </c>
      <c r="J148" s="224">
        <f>SUM(J149,J152,J154)</f>
        <v>325377183</v>
      </c>
      <c r="K148" s="224">
        <f>SUM(K149,K152,K154)</f>
        <v>42600000</v>
      </c>
      <c r="L148" s="224">
        <f>SUM(L149,L152,L154)</f>
        <v>42600000</v>
      </c>
      <c r="M148" s="224">
        <f>SUM(M149,M152,M154)</f>
        <v>18500000</v>
      </c>
      <c r="N148" s="224"/>
      <c r="O148" s="251" t="s">
        <v>503</v>
      </c>
      <c r="P148" s="251" t="s">
        <v>504</v>
      </c>
      <c r="Q148" s="144"/>
    </row>
    <row r="149" spans="1:17" ht="13.2" x14ac:dyDescent="0.25">
      <c r="A149" s="162" t="s">
        <v>144</v>
      </c>
      <c r="B149" s="189" t="s">
        <v>534</v>
      </c>
      <c r="C149" s="78" t="s">
        <v>24</v>
      </c>
      <c r="D149" s="77"/>
      <c r="E149" s="77"/>
      <c r="F149" s="79"/>
      <c r="G149" s="79">
        <f>SUM(G150:G151)</f>
        <v>5000000</v>
      </c>
      <c r="H149" s="79" t="b">
        <f>G149='[5]Pvt SP2D Pusdik'!B150</f>
        <v>1</v>
      </c>
      <c r="I149" s="79">
        <f>'[5]Pvt SP2D Pusdik'!C150</f>
        <v>4923000</v>
      </c>
      <c r="J149" s="79">
        <f>SUM(J150:J151)</f>
        <v>77000</v>
      </c>
      <c r="K149" s="79">
        <f>SUM(K150:K151)</f>
        <v>0</v>
      </c>
      <c r="L149" s="79">
        <f>SUM(L150:L151)</f>
        <v>0</v>
      </c>
      <c r="M149" s="79">
        <f>SUM(M150:M151)</f>
        <v>0</v>
      </c>
      <c r="N149" s="79">
        <f t="shared" ref="N149" si="41">SUM(N150,N155,N157,N159)</f>
        <v>27050000</v>
      </c>
      <c r="O149" s="251"/>
      <c r="P149" s="251"/>
      <c r="Q149" s="144"/>
    </row>
    <row r="150" spans="1:17" ht="13.2" x14ac:dyDescent="0.25">
      <c r="A150" s="162" t="s">
        <v>145</v>
      </c>
      <c r="B150" s="177"/>
      <c r="C150" s="178" t="s">
        <v>640</v>
      </c>
      <c r="D150" s="179">
        <v>2</v>
      </c>
      <c r="E150" s="179" t="s">
        <v>120</v>
      </c>
      <c r="F150" s="181">
        <v>1500000</v>
      </c>
      <c r="G150" s="181">
        <f>ROUNDDOWN(D150*F150,-3)</f>
        <v>3000000</v>
      </c>
      <c r="H150" s="181" t="b">
        <f>G150='[5]Pvt SP2D Pusdik'!B151</f>
        <v>1</v>
      </c>
      <c r="I150" s="181">
        <f>'[5]Pvt SP2D Pusdik'!C151</f>
        <v>2930000</v>
      </c>
      <c r="J150" s="181">
        <f t="shared" ref="J150:J151" si="42">G150-I150</f>
        <v>70000</v>
      </c>
      <c r="K150" s="181"/>
      <c r="L150" s="181"/>
      <c r="M150" s="181"/>
      <c r="N150" s="181">
        <f>L150-M150</f>
        <v>0</v>
      </c>
      <c r="O150" s="251"/>
      <c r="P150" s="251"/>
      <c r="Q150" s="144"/>
    </row>
    <row r="151" spans="1:17" ht="13.2" x14ac:dyDescent="0.25">
      <c r="A151" s="162" t="s">
        <v>146</v>
      </c>
      <c r="B151" s="177"/>
      <c r="C151" s="178" t="s">
        <v>641</v>
      </c>
      <c r="D151" s="179">
        <v>2</v>
      </c>
      <c r="E151" s="179" t="s">
        <v>120</v>
      </c>
      <c r="F151" s="181">
        <v>1000000</v>
      </c>
      <c r="G151" s="181">
        <f>ROUNDDOWN(D151*F151,-3)</f>
        <v>2000000</v>
      </c>
      <c r="H151" s="181" t="b">
        <f>G151='[5]Pvt SP2D Pusdik'!B152</f>
        <v>1</v>
      </c>
      <c r="I151" s="181">
        <f>'[5]Pvt SP2D Pusdik'!C152</f>
        <v>1993000</v>
      </c>
      <c r="J151" s="181">
        <f t="shared" si="42"/>
        <v>7000</v>
      </c>
      <c r="K151" s="181"/>
      <c r="L151" s="181"/>
      <c r="M151" s="181"/>
      <c r="N151" s="181"/>
      <c r="O151" s="251"/>
      <c r="P151" s="251"/>
      <c r="Q151" s="144"/>
    </row>
    <row r="152" spans="1:17" ht="13.2" x14ac:dyDescent="0.25">
      <c r="A152" s="162" t="s">
        <v>642</v>
      </c>
      <c r="B152" s="183" t="s">
        <v>535</v>
      </c>
      <c r="C152" s="75" t="s">
        <v>73</v>
      </c>
      <c r="D152" s="74"/>
      <c r="E152" s="74"/>
      <c r="F152" s="76"/>
      <c r="G152" s="76">
        <f>G153</f>
        <v>7800000</v>
      </c>
      <c r="H152" s="76" t="b">
        <f>G152='[5]Pvt SP2D Pusdik'!B153</f>
        <v>1</v>
      </c>
      <c r="I152" s="76">
        <f>'[5]Pvt SP2D Pusdik'!C153</f>
        <v>0</v>
      </c>
      <c r="J152" s="76">
        <f>J153</f>
        <v>7800000</v>
      </c>
      <c r="K152" s="76">
        <f>K153</f>
        <v>0</v>
      </c>
      <c r="L152" s="76">
        <f>L153</f>
        <v>0</v>
      </c>
      <c r="M152" s="76">
        <f>M153</f>
        <v>0</v>
      </c>
      <c r="N152" s="76"/>
      <c r="O152" s="251"/>
      <c r="P152" s="251"/>
      <c r="Q152" s="144"/>
    </row>
    <row r="153" spans="1:17" ht="13.2" x14ac:dyDescent="0.25">
      <c r="A153" s="162" t="s">
        <v>643</v>
      </c>
      <c r="B153" s="177"/>
      <c r="C153" s="178" t="s">
        <v>957</v>
      </c>
      <c r="D153" s="179">
        <v>2</v>
      </c>
      <c r="E153" s="179" t="s">
        <v>120</v>
      </c>
      <c r="F153" s="181">
        <v>3900000</v>
      </c>
      <c r="G153" s="181">
        <f>ROUNDDOWN(D153*F153,-3)</f>
        <v>7800000</v>
      </c>
      <c r="H153" s="181" t="b">
        <f>G153='[5]Pvt SP2D Pusdik'!B154</f>
        <v>1</v>
      </c>
      <c r="I153" s="181">
        <f>'[5]Pvt SP2D Pusdik'!C154</f>
        <v>0</v>
      </c>
      <c r="J153" s="181">
        <f>G153-I153</f>
        <v>7800000</v>
      </c>
      <c r="K153" s="181"/>
      <c r="L153" s="181"/>
      <c r="M153" s="181"/>
      <c r="N153" s="181"/>
      <c r="O153" s="251"/>
      <c r="P153" s="251"/>
      <c r="Q153" s="144"/>
    </row>
    <row r="154" spans="1:17" ht="13.2" x14ac:dyDescent="0.25">
      <c r="A154" s="162" t="s">
        <v>148</v>
      </c>
      <c r="B154" s="176" t="s">
        <v>536</v>
      </c>
      <c r="C154" s="70" t="s">
        <v>35</v>
      </c>
      <c r="D154" s="69"/>
      <c r="E154" s="69"/>
      <c r="F154" s="71"/>
      <c r="G154" s="71">
        <f>SUM(G155:G156)</f>
        <v>485818000</v>
      </c>
      <c r="H154" s="71" t="b">
        <f>G154='[5]Pvt SP2D Pusdik'!B155</f>
        <v>1</v>
      </c>
      <c r="I154" s="71">
        <f>'[5]Pvt SP2D Pusdik'!C155</f>
        <v>168317817</v>
      </c>
      <c r="J154" s="71">
        <f>SUM(J155:J156)</f>
        <v>317500183</v>
      </c>
      <c r="K154" s="71">
        <f>SUM(K155:K156)</f>
        <v>42600000</v>
      </c>
      <c r="L154" s="71">
        <f>SUM(L155:L156)</f>
        <v>42600000</v>
      </c>
      <c r="M154" s="71">
        <f>SUM(M155:M156)</f>
        <v>18500000</v>
      </c>
      <c r="N154" s="71"/>
      <c r="O154" s="251"/>
      <c r="P154" s="251"/>
      <c r="Q154" s="144"/>
    </row>
    <row r="155" spans="1:17" ht="13.2" x14ac:dyDescent="0.25">
      <c r="A155" s="162" t="s">
        <v>149</v>
      </c>
      <c r="B155" s="177"/>
      <c r="C155" s="178" t="s">
        <v>958</v>
      </c>
      <c r="D155" s="179">
        <v>64</v>
      </c>
      <c r="E155" s="179" t="s">
        <v>26</v>
      </c>
      <c r="F155" s="181">
        <v>6578000</v>
      </c>
      <c r="G155" s="181">
        <f>ROUNDDOWN(D155*F155,-3)</f>
        <v>420992000</v>
      </c>
      <c r="H155" s="181" t="b">
        <f>G155='[5]Pvt SP2D Pusdik'!B156</f>
        <v>1</v>
      </c>
      <c r="I155" s="181">
        <f>'[5]Pvt SP2D Pusdik'!C156</f>
        <v>103493742</v>
      </c>
      <c r="J155" s="181">
        <f t="shared" ref="J155:J156" si="43">G155-I155</f>
        <v>317498258</v>
      </c>
      <c r="K155" s="181">
        <v>42600000</v>
      </c>
      <c r="L155" s="181">
        <v>42600000</v>
      </c>
      <c r="M155" s="181">
        <v>18500000</v>
      </c>
      <c r="N155" s="181">
        <f>L155-M155</f>
        <v>24100000</v>
      </c>
      <c r="O155" s="251"/>
      <c r="P155" s="251"/>
      <c r="Q155" s="144"/>
    </row>
    <row r="156" spans="1:17" ht="26.4" x14ac:dyDescent="0.25">
      <c r="A156" s="162" t="s">
        <v>150</v>
      </c>
      <c r="B156" s="177"/>
      <c r="C156" s="178" t="s">
        <v>644</v>
      </c>
      <c r="D156" s="179">
        <v>11</v>
      </c>
      <c r="E156" s="179" t="s">
        <v>26</v>
      </c>
      <c r="F156" s="181">
        <v>5893273</v>
      </c>
      <c r="G156" s="181">
        <f>ROUNDDOWN(D156*F156,-3)</f>
        <v>64826000</v>
      </c>
      <c r="H156" s="181" t="b">
        <f>G156='[5]Pvt SP2D Pusdik'!B157</f>
        <v>1</v>
      </c>
      <c r="I156" s="181">
        <f>'[5]Pvt SP2D Pusdik'!C157</f>
        <v>64824075</v>
      </c>
      <c r="J156" s="181">
        <f t="shared" si="43"/>
        <v>1925</v>
      </c>
      <c r="K156" s="181"/>
      <c r="L156" s="181"/>
      <c r="M156" s="181"/>
      <c r="N156" s="181"/>
      <c r="O156" s="251"/>
      <c r="P156" s="251"/>
      <c r="Q156" s="144"/>
    </row>
    <row r="157" spans="1:17" ht="26.4" x14ac:dyDescent="0.25">
      <c r="A157" s="162" t="s">
        <v>151</v>
      </c>
      <c r="B157" s="191" t="s">
        <v>91</v>
      </c>
      <c r="C157" s="192" t="s">
        <v>152</v>
      </c>
      <c r="D157" s="193"/>
      <c r="E157" s="193"/>
      <c r="F157" s="194"/>
      <c r="G157" s="194">
        <f>SUM(G158,G163,G165,G167)</f>
        <v>63200000</v>
      </c>
      <c r="H157" s="194" t="b">
        <f>G157='[5]Pvt SP2D Pusdik'!B158</f>
        <v>1</v>
      </c>
      <c r="I157" s="194">
        <f>'[5]Pvt SP2D Pusdik'!C158</f>
        <v>26825599</v>
      </c>
      <c r="J157" s="194">
        <f>SUM(J158,J163,J165,J167)</f>
        <v>36374401</v>
      </c>
      <c r="K157" s="194">
        <f>SUM(K158,K163,K165,K167)</f>
        <v>5050000</v>
      </c>
      <c r="L157" s="194">
        <f>SUM(L158,L163,L165,L167)</f>
        <v>5050000</v>
      </c>
      <c r="M157" s="194">
        <f>SUM(M158,M163,M165,M167)</f>
        <v>2100000</v>
      </c>
      <c r="N157" s="194">
        <f>L157-M157</f>
        <v>2950000</v>
      </c>
      <c r="O157" s="251" t="s">
        <v>503</v>
      </c>
      <c r="P157" s="251" t="s">
        <v>504</v>
      </c>
      <c r="Q157" s="144"/>
    </row>
    <row r="158" spans="1:17" ht="13.2" x14ac:dyDescent="0.25">
      <c r="A158" s="162" t="s">
        <v>153</v>
      </c>
      <c r="B158" s="189" t="s">
        <v>534</v>
      </c>
      <c r="C158" s="78" t="s">
        <v>24</v>
      </c>
      <c r="D158" s="77"/>
      <c r="E158" s="77"/>
      <c r="F158" s="79"/>
      <c r="G158" s="79">
        <f>SUM(G159:G162)</f>
        <v>18000000</v>
      </c>
      <c r="H158" s="79" t="b">
        <f>G158='[5]Pvt SP2D Pusdik'!B159</f>
        <v>1</v>
      </c>
      <c r="I158" s="79">
        <f>'[5]Pvt SP2D Pusdik'!C159</f>
        <v>9983800</v>
      </c>
      <c r="J158" s="79">
        <f>SUM(J159:J162)</f>
        <v>8016200</v>
      </c>
      <c r="K158" s="79">
        <f>SUM(K159:K162)</f>
        <v>0</v>
      </c>
      <c r="L158" s="79">
        <f>SUM(L159:L162)</f>
        <v>0</v>
      </c>
      <c r="M158" s="79">
        <f>SUM(M159:M162)</f>
        <v>0</v>
      </c>
      <c r="N158" s="79"/>
      <c r="O158" s="251"/>
      <c r="P158" s="251"/>
      <c r="Q158" s="144"/>
    </row>
    <row r="159" spans="1:17" ht="13.2" x14ac:dyDescent="0.25">
      <c r="A159" s="162" t="s">
        <v>154</v>
      </c>
      <c r="B159" s="177"/>
      <c r="C159" s="178" t="s">
        <v>634</v>
      </c>
      <c r="D159" s="179">
        <v>4</v>
      </c>
      <c r="E159" s="179" t="s">
        <v>120</v>
      </c>
      <c r="F159" s="181">
        <v>1000000</v>
      </c>
      <c r="G159" s="181">
        <f>ROUNDDOWN(D159*F159,-3)</f>
        <v>4000000</v>
      </c>
      <c r="H159" s="181" t="b">
        <f>G159='[5]Pvt SP2D Pusdik'!B160</f>
        <v>1</v>
      </c>
      <c r="I159" s="181">
        <f>'[5]Pvt SP2D Pusdik'!C160</f>
        <v>2998000</v>
      </c>
      <c r="J159" s="181">
        <f t="shared" ref="J159:J162" si="44">G159-I159</f>
        <v>1002000</v>
      </c>
      <c r="K159" s="181"/>
      <c r="L159" s="181"/>
      <c r="M159" s="181"/>
      <c r="N159" s="181">
        <f>L159-M159</f>
        <v>0</v>
      </c>
      <c r="O159" s="251"/>
      <c r="P159" s="251"/>
      <c r="Q159" s="144"/>
    </row>
    <row r="160" spans="1:17" ht="13.2" x14ac:dyDescent="0.25">
      <c r="A160" s="162" t="s">
        <v>155</v>
      </c>
      <c r="B160" s="177"/>
      <c r="C160" s="178" t="s">
        <v>571</v>
      </c>
      <c r="D160" s="179">
        <v>4</v>
      </c>
      <c r="E160" s="179" t="s">
        <v>120</v>
      </c>
      <c r="F160" s="181">
        <v>1500000</v>
      </c>
      <c r="G160" s="181">
        <f>ROUNDDOWN(D160*F160,-3)</f>
        <v>6000000</v>
      </c>
      <c r="H160" s="181" t="b">
        <f>G160='[5]Pvt SP2D Pusdik'!B161</f>
        <v>1</v>
      </c>
      <c r="I160" s="181">
        <f>'[5]Pvt SP2D Pusdik'!C161</f>
        <v>2990000</v>
      </c>
      <c r="J160" s="181">
        <f t="shared" si="44"/>
        <v>3010000</v>
      </c>
      <c r="K160" s="181"/>
      <c r="L160" s="181"/>
      <c r="M160" s="181"/>
      <c r="N160" s="181"/>
      <c r="O160" s="251"/>
      <c r="P160" s="251"/>
      <c r="Q160" s="144"/>
    </row>
    <row r="161" spans="1:17" ht="13.2" x14ac:dyDescent="0.25">
      <c r="A161" s="162" t="s">
        <v>156</v>
      </c>
      <c r="B161" s="177"/>
      <c r="C161" s="178" t="s">
        <v>572</v>
      </c>
      <c r="D161" s="179">
        <v>4</v>
      </c>
      <c r="E161" s="179" t="s">
        <v>120</v>
      </c>
      <c r="F161" s="181">
        <v>1000000</v>
      </c>
      <c r="G161" s="181">
        <f>ROUNDDOWN(D161*F161,-3)</f>
        <v>4000000</v>
      </c>
      <c r="H161" s="181" t="b">
        <f>G161='[5]Pvt SP2D Pusdik'!B162</f>
        <v>1</v>
      </c>
      <c r="I161" s="181">
        <f>'[5]Pvt SP2D Pusdik'!C162</f>
        <v>1997500</v>
      </c>
      <c r="J161" s="181">
        <f t="shared" si="44"/>
        <v>2002500</v>
      </c>
      <c r="K161" s="181"/>
      <c r="L161" s="181"/>
      <c r="M161" s="181"/>
      <c r="N161" s="181">
        <f t="shared" ref="N161" si="45">SUM(N162,N167,N169)</f>
        <v>9050000</v>
      </c>
      <c r="O161" s="251"/>
      <c r="P161" s="251"/>
      <c r="Q161" s="144"/>
    </row>
    <row r="162" spans="1:17" ht="13.2" x14ac:dyDescent="0.25">
      <c r="A162" s="162" t="s">
        <v>157</v>
      </c>
      <c r="B162" s="177"/>
      <c r="C162" s="178" t="s">
        <v>645</v>
      </c>
      <c r="D162" s="179">
        <v>8</v>
      </c>
      <c r="E162" s="179" t="s">
        <v>637</v>
      </c>
      <c r="F162" s="181">
        <v>500000</v>
      </c>
      <c r="G162" s="181">
        <f>ROUNDDOWN(D162*F162,-3)</f>
        <v>4000000</v>
      </c>
      <c r="H162" s="181" t="b">
        <f>G162='[5]Pvt SP2D Pusdik'!B163</f>
        <v>1</v>
      </c>
      <c r="I162" s="181">
        <f>'[5]Pvt SP2D Pusdik'!C163</f>
        <v>1998300</v>
      </c>
      <c r="J162" s="181">
        <f t="shared" si="44"/>
        <v>2001700</v>
      </c>
      <c r="K162" s="181"/>
      <c r="L162" s="181"/>
      <c r="M162" s="181"/>
      <c r="N162" s="181">
        <f>L162-M162</f>
        <v>0</v>
      </c>
      <c r="O162" s="251"/>
      <c r="P162" s="251"/>
      <c r="Q162" s="144"/>
    </row>
    <row r="163" spans="1:17" ht="13.2" x14ac:dyDescent="0.25">
      <c r="A163" s="162" t="s">
        <v>158</v>
      </c>
      <c r="B163" s="183" t="s">
        <v>542</v>
      </c>
      <c r="C163" s="75" t="s">
        <v>159</v>
      </c>
      <c r="D163" s="74"/>
      <c r="E163" s="74"/>
      <c r="F163" s="76"/>
      <c r="G163" s="76">
        <f>G164</f>
        <v>3000000</v>
      </c>
      <c r="H163" s="76" t="b">
        <f>G163='[5]Pvt SP2D Pusdik'!B164</f>
        <v>1</v>
      </c>
      <c r="I163" s="76">
        <f>'[5]Pvt SP2D Pusdik'!C164</f>
        <v>222000</v>
      </c>
      <c r="J163" s="76">
        <f>J164</f>
        <v>2778000</v>
      </c>
      <c r="K163" s="76">
        <f>K164</f>
        <v>0</v>
      </c>
      <c r="L163" s="76">
        <f>L164</f>
        <v>0</v>
      </c>
      <c r="M163" s="76">
        <f>M164</f>
        <v>0</v>
      </c>
      <c r="N163" s="76"/>
      <c r="O163" s="251"/>
      <c r="P163" s="251"/>
      <c r="Q163" s="144"/>
    </row>
    <row r="164" spans="1:17" ht="13.2" x14ac:dyDescent="0.25">
      <c r="A164" s="162" t="s">
        <v>160</v>
      </c>
      <c r="B164" s="177"/>
      <c r="C164" s="178" t="s">
        <v>646</v>
      </c>
      <c r="D164" s="179">
        <v>2</v>
      </c>
      <c r="E164" s="179" t="s">
        <v>161</v>
      </c>
      <c r="F164" s="181">
        <v>1500000</v>
      </c>
      <c r="G164" s="181">
        <f>ROUNDDOWN(D164*F164,-3)</f>
        <v>3000000</v>
      </c>
      <c r="H164" s="181" t="b">
        <f>G164='[5]Pvt SP2D Pusdik'!B165</f>
        <v>1</v>
      </c>
      <c r="I164" s="181">
        <f>'[5]Pvt SP2D Pusdik'!C165</f>
        <v>222000</v>
      </c>
      <c r="J164" s="181">
        <f>G164-I164</f>
        <v>2778000</v>
      </c>
      <c r="K164" s="181"/>
      <c r="L164" s="181"/>
      <c r="M164" s="181"/>
      <c r="N164" s="181"/>
      <c r="O164" s="251"/>
      <c r="P164" s="251"/>
      <c r="Q164" s="144"/>
    </row>
    <row r="165" spans="1:17" ht="13.2" x14ac:dyDescent="0.25">
      <c r="A165" s="162" t="s">
        <v>162</v>
      </c>
      <c r="B165" s="183" t="s">
        <v>536</v>
      </c>
      <c r="C165" s="75" t="s">
        <v>35</v>
      </c>
      <c r="D165" s="74"/>
      <c r="E165" s="74"/>
      <c r="F165" s="76"/>
      <c r="G165" s="76">
        <f>G166</f>
        <v>38000000</v>
      </c>
      <c r="H165" s="76" t="b">
        <f>G165='[5]Pvt SP2D Pusdik'!B166</f>
        <v>1</v>
      </c>
      <c r="I165" s="76">
        <f>'[5]Pvt SP2D Pusdik'!C166</f>
        <v>15269799</v>
      </c>
      <c r="J165" s="76">
        <f>J166</f>
        <v>22730201</v>
      </c>
      <c r="K165" s="76">
        <f>K166</f>
        <v>4750000</v>
      </c>
      <c r="L165" s="76">
        <f>L166</f>
        <v>4750000</v>
      </c>
      <c r="M165" s="76">
        <f>M166</f>
        <v>2100000</v>
      </c>
      <c r="N165" s="76"/>
      <c r="O165" s="251"/>
      <c r="P165" s="251"/>
      <c r="Q165" s="144"/>
    </row>
    <row r="166" spans="1:17" ht="13.2" x14ac:dyDescent="0.25">
      <c r="A166" s="162" t="s">
        <v>163</v>
      </c>
      <c r="B166" s="177"/>
      <c r="C166" s="178" t="s">
        <v>959</v>
      </c>
      <c r="D166" s="179">
        <v>8</v>
      </c>
      <c r="E166" s="179" t="s">
        <v>26</v>
      </c>
      <c r="F166" s="181">
        <v>4750000</v>
      </c>
      <c r="G166" s="181">
        <f>ROUNDDOWN(D166*F166,-3)</f>
        <v>38000000</v>
      </c>
      <c r="H166" s="181" t="b">
        <f>G166='[5]Pvt SP2D Pusdik'!B167</f>
        <v>1</v>
      </c>
      <c r="I166" s="181">
        <f>'[5]Pvt SP2D Pusdik'!C167</f>
        <v>15269799</v>
      </c>
      <c r="J166" s="181">
        <f>G166-I166</f>
        <v>22730201</v>
      </c>
      <c r="K166" s="181">
        <v>4750000</v>
      </c>
      <c r="L166" s="181">
        <v>4750000</v>
      </c>
      <c r="M166" s="181">
        <v>2100000</v>
      </c>
      <c r="N166" s="181"/>
      <c r="O166" s="251"/>
      <c r="P166" s="251"/>
      <c r="Q166" s="144"/>
    </row>
    <row r="167" spans="1:17" ht="13.2" x14ac:dyDescent="0.25">
      <c r="A167" s="162" t="s">
        <v>164</v>
      </c>
      <c r="B167" s="189" t="s">
        <v>588</v>
      </c>
      <c r="C167" s="78" t="s">
        <v>80</v>
      </c>
      <c r="D167" s="77"/>
      <c r="E167" s="77"/>
      <c r="F167" s="79"/>
      <c r="G167" s="79">
        <f>G168</f>
        <v>4200000</v>
      </c>
      <c r="H167" s="79" t="b">
        <f>G167='[5]Pvt SP2D Pusdik'!B168</f>
        <v>1</v>
      </c>
      <c r="I167" s="79">
        <f>'[5]Pvt SP2D Pusdik'!C168</f>
        <v>1350000</v>
      </c>
      <c r="J167" s="79">
        <f>J168</f>
        <v>2850000</v>
      </c>
      <c r="K167" s="79">
        <f>K168</f>
        <v>300000</v>
      </c>
      <c r="L167" s="79">
        <f>L168</f>
        <v>300000</v>
      </c>
      <c r="M167" s="79">
        <f>M168</f>
        <v>0</v>
      </c>
      <c r="N167" s="79">
        <f>L167-M167</f>
        <v>300000</v>
      </c>
      <c r="O167" s="251"/>
      <c r="P167" s="251"/>
      <c r="Q167" s="144"/>
    </row>
    <row r="168" spans="1:17" ht="13.2" x14ac:dyDescent="0.25">
      <c r="A168" s="162" t="s">
        <v>165</v>
      </c>
      <c r="B168" s="177"/>
      <c r="C168" s="178" t="s">
        <v>647</v>
      </c>
      <c r="D168" s="179">
        <v>28</v>
      </c>
      <c r="E168" s="179" t="s">
        <v>26</v>
      </c>
      <c r="F168" s="181">
        <v>150000</v>
      </c>
      <c r="G168" s="181">
        <f>ROUNDDOWN(D168*F168,-3)</f>
        <v>4200000</v>
      </c>
      <c r="H168" s="181" t="b">
        <f>G168='[5]Pvt SP2D Pusdik'!B169</f>
        <v>1</v>
      </c>
      <c r="I168" s="181">
        <f>'[5]Pvt SP2D Pusdik'!C169</f>
        <v>1350000</v>
      </c>
      <c r="J168" s="181">
        <f>G168-I168</f>
        <v>2850000</v>
      </c>
      <c r="K168" s="181">
        <v>300000</v>
      </c>
      <c r="L168" s="181">
        <v>300000</v>
      </c>
      <c r="M168" s="181"/>
      <c r="N168" s="181"/>
      <c r="O168" s="251"/>
      <c r="P168" s="251"/>
      <c r="Q168" s="144"/>
    </row>
    <row r="169" spans="1:17" ht="13.2" x14ac:dyDescent="0.25">
      <c r="A169" s="162" t="s">
        <v>166</v>
      </c>
      <c r="B169" s="191" t="s">
        <v>167</v>
      </c>
      <c r="C169" s="192" t="s">
        <v>168</v>
      </c>
      <c r="D169" s="193"/>
      <c r="E169" s="193"/>
      <c r="F169" s="194"/>
      <c r="G169" s="194">
        <f>SUM(G170,G176,G178)</f>
        <v>64800000</v>
      </c>
      <c r="H169" s="194" t="b">
        <f>G169='[5]Pvt SP2D Pusdik'!B170</f>
        <v>1</v>
      </c>
      <c r="I169" s="194">
        <f>'[5]Pvt SP2D Pusdik'!C170</f>
        <v>27322798</v>
      </c>
      <c r="J169" s="194">
        <f>SUM(J170,J176,J178)</f>
        <v>37477202</v>
      </c>
      <c r="K169" s="194">
        <f>SUM(K170,K176,K178)</f>
        <v>11750000</v>
      </c>
      <c r="L169" s="194">
        <f>SUM(L170,L176,L178)</f>
        <v>11750000</v>
      </c>
      <c r="M169" s="194">
        <f>SUM(M170,M176,M178)</f>
        <v>3000000</v>
      </c>
      <c r="N169" s="194">
        <f>L169-M169</f>
        <v>8750000</v>
      </c>
      <c r="O169" s="251" t="s">
        <v>503</v>
      </c>
      <c r="P169" s="251" t="s">
        <v>504</v>
      </c>
      <c r="Q169" s="144"/>
    </row>
    <row r="170" spans="1:17" ht="13.2" x14ac:dyDescent="0.25">
      <c r="A170" s="162" t="s">
        <v>169</v>
      </c>
      <c r="B170" s="183" t="s">
        <v>534</v>
      </c>
      <c r="C170" s="75" t="s">
        <v>24</v>
      </c>
      <c r="D170" s="74"/>
      <c r="E170" s="74"/>
      <c r="F170" s="76"/>
      <c r="G170" s="76">
        <f>SUM(G171:G175)</f>
        <v>23000000</v>
      </c>
      <c r="H170" s="76" t="b">
        <f>G170='[5]Pvt SP2D Pusdik'!B171</f>
        <v>1</v>
      </c>
      <c r="I170" s="76">
        <f>'[5]Pvt SP2D Pusdik'!C171</f>
        <v>9914400</v>
      </c>
      <c r="J170" s="76">
        <f>SUM(J171:J175)</f>
        <v>13085600</v>
      </c>
      <c r="K170" s="76">
        <f>SUM(K171:K175)</f>
        <v>0</v>
      </c>
      <c r="L170" s="76">
        <f>SUM(L171:L175)</f>
        <v>0</v>
      </c>
      <c r="M170" s="76">
        <f>SUM(M171:M175)</f>
        <v>0</v>
      </c>
      <c r="N170" s="76"/>
      <c r="O170" s="251"/>
      <c r="P170" s="251"/>
      <c r="Q170" s="144"/>
    </row>
    <row r="171" spans="1:17" ht="13.2" x14ac:dyDescent="0.25">
      <c r="A171" s="162" t="s">
        <v>170</v>
      </c>
      <c r="B171" s="177"/>
      <c r="C171" s="178" t="s">
        <v>634</v>
      </c>
      <c r="D171" s="179">
        <v>4</v>
      </c>
      <c r="E171" s="179" t="s">
        <v>120</v>
      </c>
      <c r="F171" s="181">
        <v>1500000</v>
      </c>
      <c r="G171" s="181">
        <f>ROUNDDOWN(D171*F171,-3)</f>
        <v>6000000</v>
      </c>
      <c r="H171" s="181" t="b">
        <f>G171='[5]Pvt SP2D Pusdik'!B172</f>
        <v>1</v>
      </c>
      <c r="I171" s="181">
        <f>'[5]Pvt SP2D Pusdik'!C172</f>
        <v>2990000</v>
      </c>
      <c r="J171" s="181">
        <f t="shared" ref="J171:J175" si="46">G171-I171</f>
        <v>3010000</v>
      </c>
      <c r="K171" s="181"/>
      <c r="L171" s="181"/>
      <c r="M171" s="181"/>
      <c r="N171" s="181">
        <f t="shared" ref="N171" si="47">SUM(N172,N177,N179,N181)</f>
        <v>8750000</v>
      </c>
      <c r="O171" s="251"/>
      <c r="P171" s="251"/>
      <c r="Q171" s="144"/>
    </row>
    <row r="172" spans="1:17" ht="13.2" x14ac:dyDescent="0.25">
      <c r="A172" s="162" t="s">
        <v>171</v>
      </c>
      <c r="B172" s="177"/>
      <c r="C172" s="178" t="s">
        <v>571</v>
      </c>
      <c r="D172" s="179">
        <v>4</v>
      </c>
      <c r="E172" s="179" t="s">
        <v>120</v>
      </c>
      <c r="F172" s="181">
        <v>1500000</v>
      </c>
      <c r="G172" s="181">
        <f>ROUNDDOWN(D172*F172,-3)</f>
        <v>6000000</v>
      </c>
      <c r="H172" s="181" t="b">
        <f>G172='[5]Pvt SP2D Pusdik'!B173</f>
        <v>1</v>
      </c>
      <c r="I172" s="181">
        <f>'[5]Pvt SP2D Pusdik'!C173</f>
        <v>2980000</v>
      </c>
      <c r="J172" s="181">
        <f t="shared" si="46"/>
        <v>3020000</v>
      </c>
      <c r="K172" s="181"/>
      <c r="L172" s="181"/>
      <c r="M172" s="181"/>
      <c r="N172" s="181">
        <f>L172-M172</f>
        <v>0</v>
      </c>
      <c r="O172" s="251"/>
      <c r="P172" s="251"/>
      <c r="Q172" s="144"/>
    </row>
    <row r="173" spans="1:17" ht="13.2" x14ac:dyDescent="0.25">
      <c r="A173" s="162" t="s">
        <v>172</v>
      </c>
      <c r="B173" s="177"/>
      <c r="C173" s="178" t="s">
        <v>572</v>
      </c>
      <c r="D173" s="179">
        <v>4</v>
      </c>
      <c r="E173" s="179" t="s">
        <v>120</v>
      </c>
      <c r="F173" s="181">
        <v>1000000</v>
      </c>
      <c r="G173" s="181">
        <f>ROUNDDOWN(D173*F173,-3)</f>
        <v>4000000</v>
      </c>
      <c r="H173" s="181" t="b">
        <f>G173='[5]Pvt SP2D Pusdik'!B174</f>
        <v>1</v>
      </c>
      <c r="I173" s="181">
        <f>'[5]Pvt SP2D Pusdik'!C174</f>
        <v>2000000</v>
      </c>
      <c r="J173" s="181">
        <f t="shared" si="46"/>
        <v>2000000</v>
      </c>
      <c r="K173" s="181"/>
      <c r="L173" s="181"/>
      <c r="M173" s="181"/>
      <c r="N173" s="181"/>
      <c r="O173" s="251"/>
      <c r="P173" s="251"/>
      <c r="Q173" s="144"/>
    </row>
    <row r="174" spans="1:17" ht="13.2" x14ac:dyDescent="0.25">
      <c r="A174" s="162" t="s">
        <v>173</v>
      </c>
      <c r="B174" s="177"/>
      <c r="C174" s="178" t="s">
        <v>645</v>
      </c>
      <c r="D174" s="179">
        <v>8</v>
      </c>
      <c r="E174" s="179" t="s">
        <v>637</v>
      </c>
      <c r="F174" s="181">
        <v>500000</v>
      </c>
      <c r="G174" s="181">
        <f>ROUNDDOWN(D174*F174,-3)</f>
        <v>4000000</v>
      </c>
      <c r="H174" s="181" t="b">
        <f>G174='[5]Pvt SP2D Pusdik'!B175</f>
        <v>1</v>
      </c>
      <c r="I174" s="181">
        <f>'[5]Pvt SP2D Pusdik'!C175</f>
        <v>1944400</v>
      </c>
      <c r="J174" s="181">
        <f t="shared" si="46"/>
        <v>2055600</v>
      </c>
      <c r="K174" s="181"/>
      <c r="L174" s="181"/>
      <c r="M174" s="181"/>
      <c r="N174" s="181"/>
      <c r="O174" s="251"/>
      <c r="P174" s="251"/>
      <c r="Q174" s="144"/>
    </row>
    <row r="175" spans="1:17" ht="13.2" x14ac:dyDescent="0.25">
      <c r="A175" s="162" t="s">
        <v>960</v>
      </c>
      <c r="B175" s="177"/>
      <c r="C175" s="178" t="s">
        <v>961</v>
      </c>
      <c r="D175" s="179">
        <v>40</v>
      </c>
      <c r="E175" s="179" t="s">
        <v>26</v>
      </c>
      <c r="F175" s="181">
        <v>75000</v>
      </c>
      <c r="G175" s="181">
        <f>ROUNDDOWN(D175*F175,-3)</f>
        <v>3000000</v>
      </c>
      <c r="H175" s="181" t="b">
        <f>G175='[5]Pvt SP2D Pusdik'!B176</f>
        <v>1</v>
      </c>
      <c r="I175" s="181">
        <f>'[5]Pvt SP2D Pusdik'!C176</f>
        <v>0</v>
      </c>
      <c r="J175" s="181">
        <f t="shared" si="46"/>
        <v>3000000</v>
      </c>
      <c r="K175" s="181"/>
      <c r="L175" s="181"/>
      <c r="M175" s="181"/>
      <c r="N175" s="181"/>
      <c r="O175" s="251"/>
      <c r="P175" s="251"/>
      <c r="Q175" s="144"/>
    </row>
    <row r="176" spans="1:17" ht="13.2" x14ac:dyDescent="0.25">
      <c r="A176" s="162" t="s">
        <v>174</v>
      </c>
      <c r="B176" s="183" t="s">
        <v>536</v>
      </c>
      <c r="C176" s="75" t="s">
        <v>35</v>
      </c>
      <c r="D176" s="74"/>
      <c r="E176" s="74"/>
      <c r="F176" s="76"/>
      <c r="G176" s="76">
        <f>G177</f>
        <v>40000000</v>
      </c>
      <c r="H176" s="76" t="b">
        <f>G176='[5]Pvt SP2D Pusdik'!B177</f>
        <v>1</v>
      </c>
      <c r="I176" s="76">
        <f>'[5]Pvt SP2D Pusdik'!C177</f>
        <v>16658398</v>
      </c>
      <c r="J176" s="76">
        <f>J177</f>
        <v>23341602</v>
      </c>
      <c r="K176" s="76">
        <f>K177</f>
        <v>11150000</v>
      </c>
      <c r="L176" s="76">
        <f>L177</f>
        <v>11150000</v>
      </c>
      <c r="M176" s="76">
        <f>M177</f>
        <v>3000000</v>
      </c>
      <c r="N176" s="76"/>
      <c r="O176" s="251"/>
      <c r="P176" s="251"/>
      <c r="Q176" s="144"/>
    </row>
    <row r="177" spans="1:17" ht="13.2" x14ac:dyDescent="0.25">
      <c r="A177" s="162" t="s">
        <v>175</v>
      </c>
      <c r="B177" s="177"/>
      <c r="C177" s="178" t="s">
        <v>648</v>
      </c>
      <c r="D177" s="179">
        <v>10</v>
      </c>
      <c r="E177" s="179" t="s">
        <v>26</v>
      </c>
      <c r="F177" s="181">
        <v>4000000</v>
      </c>
      <c r="G177" s="181">
        <f>ROUNDDOWN(D177*F177,-3)</f>
        <v>40000000</v>
      </c>
      <c r="H177" s="181" t="b">
        <f>G177='[5]Pvt SP2D Pusdik'!B178</f>
        <v>1</v>
      </c>
      <c r="I177" s="181">
        <f>'[5]Pvt SP2D Pusdik'!C178</f>
        <v>16658398</v>
      </c>
      <c r="J177" s="181">
        <f>G177-I177</f>
        <v>23341602</v>
      </c>
      <c r="K177" s="181">
        <f>4000000+7150000</f>
        <v>11150000</v>
      </c>
      <c r="L177" s="181">
        <f>4000000+7150000</f>
        <v>11150000</v>
      </c>
      <c r="M177" s="181">
        <v>3000000</v>
      </c>
      <c r="N177" s="181">
        <f>L177-M177</f>
        <v>8150000</v>
      </c>
      <c r="O177" s="251"/>
      <c r="P177" s="251"/>
      <c r="Q177" s="144"/>
    </row>
    <row r="178" spans="1:17" ht="13.2" x14ac:dyDescent="0.25">
      <c r="A178" s="162" t="s">
        <v>649</v>
      </c>
      <c r="B178" s="183" t="s">
        <v>588</v>
      </c>
      <c r="C178" s="75" t="s">
        <v>80</v>
      </c>
      <c r="D178" s="74"/>
      <c r="E178" s="74"/>
      <c r="F178" s="76"/>
      <c r="G178" s="76">
        <f>G179</f>
        <v>1800000</v>
      </c>
      <c r="H178" s="76" t="b">
        <f>G178='[5]Pvt SP2D Pusdik'!B179</f>
        <v>1</v>
      </c>
      <c r="I178" s="76">
        <f>'[5]Pvt SP2D Pusdik'!C179</f>
        <v>750000</v>
      </c>
      <c r="J178" s="76">
        <f>J179</f>
        <v>1050000</v>
      </c>
      <c r="K178" s="76">
        <f>K179</f>
        <v>600000</v>
      </c>
      <c r="L178" s="76">
        <f>L179</f>
        <v>600000</v>
      </c>
      <c r="M178" s="76">
        <f>M179</f>
        <v>0</v>
      </c>
      <c r="N178" s="76"/>
      <c r="O178" s="251"/>
      <c r="P178" s="251"/>
      <c r="Q178" s="144"/>
    </row>
    <row r="179" spans="1:17" ht="13.2" x14ac:dyDescent="0.25">
      <c r="A179" s="162" t="s">
        <v>650</v>
      </c>
      <c r="B179" s="177"/>
      <c r="C179" s="178" t="s">
        <v>647</v>
      </c>
      <c r="D179" s="179">
        <v>12</v>
      </c>
      <c r="E179" s="179" t="s">
        <v>26</v>
      </c>
      <c r="F179" s="181">
        <v>150000</v>
      </c>
      <c r="G179" s="181">
        <f>ROUNDDOWN(D179*F179,-3)</f>
        <v>1800000</v>
      </c>
      <c r="H179" s="181" t="b">
        <f>G179='[5]Pvt SP2D Pusdik'!B180</f>
        <v>1</v>
      </c>
      <c r="I179" s="181">
        <f>'[5]Pvt SP2D Pusdik'!C180</f>
        <v>750000</v>
      </c>
      <c r="J179" s="181">
        <f>G179-I179</f>
        <v>1050000</v>
      </c>
      <c r="K179" s="181">
        <v>600000</v>
      </c>
      <c r="L179" s="181">
        <v>600000</v>
      </c>
      <c r="M179" s="181"/>
      <c r="N179" s="181">
        <f>L179-M179</f>
        <v>600000</v>
      </c>
      <c r="O179" s="251"/>
      <c r="P179" s="251"/>
      <c r="Q179" s="144"/>
    </row>
    <row r="180" spans="1:17" ht="13.2" x14ac:dyDescent="0.25">
      <c r="A180" s="162" t="s">
        <v>176</v>
      </c>
      <c r="B180" s="191" t="s">
        <v>177</v>
      </c>
      <c r="C180" s="192" t="s">
        <v>178</v>
      </c>
      <c r="D180" s="193"/>
      <c r="E180" s="193"/>
      <c r="F180" s="194"/>
      <c r="G180" s="194">
        <f>SUM(G181,G187,G189,G192)</f>
        <v>151850000</v>
      </c>
      <c r="H180" s="194" t="b">
        <f>G180='[5]Pvt SP2D Pusdik'!B181</f>
        <v>1</v>
      </c>
      <c r="I180" s="194">
        <f>'[5]Pvt SP2D Pusdik'!C181</f>
        <v>36236387</v>
      </c>
      <c r="J180" s="194">
        <f>SUM(J181,J187,J189,J192)</f>
        <v>115613613</v>
      </c>
      <c r="K180" s="194">
        <f>SUM(K181,K187,K189,K192)</f>
        <v>15550000</v>
      </c>
      <c r="L180" s="194">
        <f>SUM(L181,L187,L189,L192)</f>
        <v>15550000</v>
      </c>
      <c r="M180" s="194">
        <f>SUM(M181,M187,M189,M192)</f>
        <v>21792460</v>
      </c>
      <c r="N180" s="194"/>
      <c r="O180" s="251" t="s">
        <v>503</v>
      </c>
      <c r="P180" s="251" t="s">
        <v>504</v>
      </c>
      <c r="Q180" s="144"/>
    </row>
    <row r="181" spans="1:17" ht="13.2" x14ac:dyDescent="0.25">
      <c r="A181" s="162" t="s">
        <v>179</v>
      </c>
      <c r="B181" s="189" t="s">
        <v>534</v>
      </c>
      <c r="C181" s="78" t="s">
        <v>24</v>
      </c>
      <c r="D181" s="77"/>
      <c r="E181" s="77"/>
      <c r="F181" s="79"/>
      <c r="G181" s="79">
        <f>SUM(G182:G186)</f>
        <v>22000000</v>
      </c>
      <c r="H181" s="79" t="b">
        <f>G181='[5]Pvt SP2D Pusdik'!B182</f>
        <v>1</v>
      </c>
      <c r="I181" s="79">
        <f>'[5]Pvt SP2D Pusdik'!C182</f>
        <v>9967700</v>
      </c>
      <c r="J181" s="79">
        <f>SUM(J182:J186)</f>
        <v>12032300</v>
      </c>
      <c r="K181" s="79">
        <f>SUM(K182:K186)</f>
        <v>0</v>
      </c>
      <c r="L181" s="79">
        <f>SUM(L182:L186)</f>
        <v>0</v>
      </c>
      <c r="M181" s="79">
        <f>SUM(M182:M186)</f>
        <v>0</v>
      </c>
      <c r="N181" s="79">
        <f>L181-M181</f>
        <v>0</v>
      </c>
      <c r="O181" s="251"/>
      <c r="P181" s="251"/>
      <c r="Q181" s="144"/>
    </row>
    <row r="182" spans="1:17" ht="13.2" x14ac:dyDescent="0.25">
      <c r="A182" s="162" t="s">
        <v>180</v>
      </c>
      <c r="B182" s="177"/>
      <c r="C182" s="178" t="s">
        <v>634</v>
      </c>
      <c r="D182" s="179">
        <v>4</v>
      </c>
      <c r="E182" s="179" t="s">
        <v>120</v>
      </c>
      <c r="F182" s="181">
        <v>1500000</v>
      </c>
      <c r="G182" s="181">
        <f>ROUNDDOWN(D182*F182,-3)</f>
        <v>6000000</v>
      </c>
      <c r="H182" s="181" t="b">
        <f>G182='[5]Pvt SP2D Pusdik'!B183</f>
        <v>1</v>
      </c>
      <c r="I182" s="181">
        <f>'[5]Pvt SP2D Pusdik'!C183</f>
        <v>2998000</v>
      </c>
      <c r="J182" s="181">
        <f t="shared" ref="J182:J186" si="48">G182-I182</f>
        <v>3002000</v>
      </c>
      <c r="K182" s="181"/>
      <c r="L182" s="181"/>
      <c r="M182" s="181"/>
      <c r="N182" s="181"/>
      <c r="O182" s="251"/>
      <c r="P182" s="251"/>
      <c r="Q182" s="144"/>
    </row>
    <row r="183" spans="1:17" ht="13.2" x14ac:dyDescent="0.25">
      <c r="A183" s="162" t="s">
        <v>181</v>
      </c>
      <c r="B183" s="177"/>
      <c r="C183" s="178" t="s">
        <v>571</v>
      </c>
      <c r="D183" s="179">
        <v>4</v>
      </c>
      <c r="E183" s="179" t="s">
        <v>120</v>
      </c>
      <c r="F183" s="181">
        <v>1500000</v>
      </c>
      <c r="G183" s="181">
        <f>ROUNDDOWN(D183*F183,-3)</f>
        <v>6000000</v>
      </c>
      <c r="H183" s="181" t="b">
        <f>G183='[5]Pvt SP2D Pusdik'!B184</f>
        <v>1</v>
      </c>
      <c r="I183" s="181">
        <f>'[5]Pvt SP2D Pusdik'!C184</f>
        <v>2970000</v>
      </c>
      <c r="J183" s="181">
        <f t="shared" si="48"/>
        <v>3030000</v>
      </c>
      <c r="K183" s="181"/>
      <c r="L183" s="181"/>
      <c r="M183" s="181"/>
      <c r="N183" s="181">
        <f t="shared" ref="N183" si="49">SUM(N184,N189,N191,N193)</f>
        <v>-14684920</v>
      </c>
      <c r="O183" s="251"/>
      <c r="P183" s="251"/>
      <c r="Q183" s="144"/>
    </row>
    <row r="184" spans="1:17" ht="13.2" x14ac:dyDescent="0.25">
      <c r="A184" s="162" t="s">
        <v>182</v>
      </c>
      <c r="B184" s="177"/>
      <c r="C184" s="178" t="s">
        <v>572</v>
      </c>
      <c r="D184" s="179">
        <v>4</v>
      </c>
      <c r="E184" s="179" t="s">
        <v>120</v>
      </c>
      <c r="F184" s="181">
        <v>1000000</v>
      </c>
      <c r="G184" s="181">
        <f>ROUNDDOWN(D184*F184,-3)</f>
        <v>4000000</v>
      </c>
      <c r="H184" s="181" t="b">
        <f>G184='[5]Pvt SP2D Pusdik'!B185</f>
        <v>1</v>
      </c>
      <c r="I184" s="181">
        <f>'[5]Pvt SP2D Pusdik'!C185</f>
        <v>2000000</v>
      </c>
      <c r="J184" s="181">
        <f t="shared" si="48"/>
        <v>2000000</v>
      </c>
      <c r="K184" s="181"/>
      <c r="L184" s="181"/>
      <c r="M184" s="181"/>
      <c r="N184" s="181">
        <f>L184-M184</f>
        <v>0</v>
      </c>
      <c r="O184" s="251"/>
      <c r="P184" s="251"/>
      <c r="Q184" s="144"/>
    </row>
    <row r="185" spans="1:17" ht="13.2" x14ac:dyDescent="0.25">
      <c r="A185" s="162" t="s">
        <v>183</v>
      </c>
      <c r="B185" s="177"/>
      <c r="C185" s="178" t="s">
        <v>645</v>
      </c>
      <c r="D185" s="179">
        <v>12</v>
      </c>
      <c r="E185" s="179" t="s">
        <v>637</v>
      </c>
      <c r="F185" s="181">
        <v>250000</v>
      </c>
      <c r="G185" s="181">
        <f>ROUNDDOWN(D185*F185,-3)</f>
        <v>3000000</v>
      </c>
      <c r="H185" s="181" t="b">
        <f>G185='[5]Pvt SP2D Pusdik'!B186</f>
        <v>1</v>
      </c>
      <c r="I185" s="181">
        <f>'[5]Pvt SP2D Pusdik'!C186</f>
        <v>1999700</v>
      </c>
      <c r="J185" s="181">
        <f t="shared" si="48"/>
        <v>1000300</v>
      </c>
      <c r="K185" s="181"/>
      <c r="L185" s="181"/>
      <c r="M185" s="181"/>
      <c r="N185" s="181"/>
      <c r="O185" s="251"/>
      <c r="P185" s="251"/>
      <c r="Q185" s="144"/>
    </row>
    <row r="186" spans="1:17" ht="13.2" x14ac:dyDescent="0.25">
      <c r="A186" s="162" t="s">
        <v>962</v>
      </c>
      <c r="B186" s="177"/>
      <c r="C186" s="178" t="s">
        <v>961</v>
      </c>
      <c r="D186" s="179">
        <v>40</v>
      </c>
      <c r="E186" s="179" t="s">
        <v>26</v>
      </c>
      <c r="F186" s="181">
        <v>75000</v>
      </c>
      <c r="G186" s="181">
        <f>ROUNDDOWN(D186*F186,-3)</f>
        <v>3000000</v>
      </c>
      <c r="H186" s="181" t="b">
        <f>G186='[5]Pvt SP2D Pusdik'!B187</f>
        <v>1</v>
      </c>
      <c r="I186" s="181">
        <f>'[5]Pvt SP2D Pusdik'!C187</f>
        <v>0</v>
      </c>
      <c r="J186" s="181">
        <f t="shared" si="48"/>
        <v>3000000</v>
      </c>
      <c r="K186" s="181"/>
      <c r="L186" s="181"/>
      <c r="M186" s="181"/>
      <c r="N186" s="181"/>
      <c r="O186" s="251"/>
      <c r="P186" s="251"/>
      <c r="Q186" s="144"/>
    </row>
    <row r="187" spans="1:17" ht="13.2" x14ac:dyDescent="0.25">
      <c r="A187" s="162" t="s">
        <v>651</v>
      </c>
      <c r="B187" s="183" t="s">
        <v>535</v>
      </c>
      <c r="C187" s="75" t="s">
        <v>73</v>
      </c>
      <c r="D187" s="74"/>
      <c r="E187" s="74"/>
      <c r="F187" s="76"/>
      <c r="G187" s="76">
        <f>G188</f>
        <v>26250000</v>
      </c>
      <c r="H187" s="76" t="b">
        <f>G187='[5]Pvt SP2D Pusdik'!B188</f>
        <v>1</v>
      </c>
      <c r="I187" s="76">
        <f>'[5]Pvt SP2D Pusdik'!C188</f>
        <v>0</v>
      </c>
      <c r="J187" s="76">
        <f>J188</f>
        <v>26250000</v>
      </c>
      <c r="K187" s="76">
        <f>K188</f>
        <v>0</v>
      </c>
      <c r="L187" s="76">
        <f>L188</f>
        <v>0</v>
      </c>
      <c r="M187" s="76">
        <f>M188</f>
        <v>0</v>
      </c>
      <c r="N187" s="76"/>
      <c r="O187" s="251"/>
      <c r="P187" s="251"/>
      <c r="Q187" s="144"/>
    </row>
    <row r="188" spans="1:17" ht="13.2" x14ac:dyDescent="0.25">
      <c r="A188" s="162" t="s">
        <v>652</v>
      </c>
      <c r="B188" s="177"/>
      <c r="C188" s="178" t="s">
        <v>653</v>
      </c>
      <c r="D188" s="179">
        <v>15</v>
      </c>
      <c r="E188" s="179" t="s">
        <v>26</v>
      </c>
      <c r="F188" s="181">
        <v>1750000</v>
      </c>
      <c r="G188" s="181">
        <f>ROUNDDOWN(D188*F188,-3)</f>
        <v>26250000</v>
      </c>
      <c r="H188" s="181" t="b">
        <f>G188='[5]Pvt SP2D Pusdik'!B189</f>
        <v>1</v>
      </c>
      <c r="I188" s="181">
        <f>'[5]Pvt SP2D Pusdik'!C189</f>
        <v>0</v>
      </c>
      <c r="J188" s="181">
        <f>G188-I188</f>
        <v>26250000</v>
      </c>
      <c r="K188" s="181"/>
      <c r="L188" s="181"/>
      <c r="M188" s="181"/>
      <c r="N188" s="181"/>
      <c r="O188" s="251"/>
      <c r="P188" s="251"/>
      <c r="Q188" s="144"/>
    </row>
    <row r="189" spans="1:17" ht="13.2" x14ac:dyDescent="0.25">
      <c r="A189" s="162" t="s">
        <v>186</v>
      </c>
      <c r="B189" s="183" t="s">
        <v>536</v>
      </c>
      <c r="C189" s="75" t="s">
        <v>35</v>
      </c>
      <c r="D189" s="74"/>
      <c r="E189" s="74"/>
      <c r="F189" s="76"/>
      <c r="G189" s="76">
        <f>SUM(G190:G191)</f>
        <v>101500000</v>
      </c>
      <c r="H189" s="76" t="b">
        <f>G189='[5]Pvt SP2D Pusdik'!B190</f>
        <v>1</v>
      </c>
      <c r="I189" s="76">
        <f>'[5]Pvt SP2D Pusdik'!C190</f>
        <v>24318687</v>
      </c>
      <c r="J189" s="76">
        <f>SUM(J190:J191)</f>
        <v>77181313</v>
      </c>
      <c r="K189" s="76">
        <f>SUM(K190:K191)</f>
        <v>15250000</v>
      </c>
      <c r="L189" s="76">
        <f>SUM(L190:L191)</f>
        <v>15250000</v>
      </c>
      <c r="M189" s="76">
        <f>SUM(M190:M191)</f>
        <v>21792460</v>
      </c>
      <c r="N189" s="76">
        <f>L189-M189</f>
        <v>-6542460</v>
      </c>
      <c r="O189" s="251"/>
      <c r="P189" s="251"/>
      <c r="Q189" s="144"/>
    </row>
    <row r="190" spans="1:17" ht="13.2" x14ac:dyDescent="0.25">
      <c r="A190" s="162" t="s">
        <v>187</v>
      </c>
      <c r="B190" s="177"/>
      <c r="C190" s="178" t="s">
        <v>654</v>
      </c>
      <c r="D190" s="179">
        <v>8</v>
      </c>
      <c r="E190" s="179" t="s">
        <v>26</v>
      </c>
      <c r="F190" s="181">
        <v>4250000</v>
      </c>
      <c r="G190" s="181">
        <f>ROUNDDOWN(D190*F190,-3)</f>
        <v>34000000</v>
      </c>
      <c r="H190" s="181" t="b">
        <f>G190='[5]Pvt SP2D Pusdik'!B191</f>
        <v>1</v>
      </c>
      <c r="I190" s="181">
        <f>'[5]Pvt SP2D Pusdik'!C191</f>
        <v>24318687</v>
      </c>
      <c r="J190" s="181">
        <f t="shared" ref="J190:J191" si="50">G190-I190</f>
        <v>9681313</v>
      </c>
      <c r="K190" s="181">
        <v>4000000</v>
      </c>
      <c r="L190" s="181">
        <v>4000000</v>
      </c>
      <c r="M190" s="181">
        <v>2100000</v>
      </c>
      <c r="N190" s="181"/>
      <c r="O190" s="251"/>
      <c r="P190" s="251"/>
      <c r="Q190" s="144"/>
    </row>
    <row r="191" spans="1:17" ht="13.2" x14ac:dyDescent="0.25">
      <c r="A191" s="162" t="s">
        <v>963</v>
      </c>
      <c r="B191" s="177"/>
      <c r="C191" s="225" t="s">
        <v>964</v>
      </c>
      <c r="D191" s="179">
        <v>15</v>
      </c>
      <c r="E191" s="179" t="s">
        <v>26</v>
      </c>
      <c r="F191" s="181">
        <v>4500000</v>
      </c>
      <c r="G191" s="181">
        <f>ROUNDDOWN(D191*F191,-3)</f>
        <v>67500000</v>
      </c>
      <c r="H191" s="181" t="b">
        <f>G191='[5]Pvt SP2D Pusdik'!B192</f>
        <v>1</v>
      </c>
      <c r="I191" s="181">
        <f>'[5]Pvt SP2D Pusdik'!C192</f>
        <v>0</v>
      </c>
      <c r="J191" s="181">
        <f t="shared" si="50"/>
        <v>67500000</v>
      </c>
      <c r="K191" s="181">
        <f>4250000+7000000</f>
        <v>11250000</v>
      </c>
      <c r="L191" s="181">
        <f>4250000+7000000</f>
        <v>11250000</v>
      </c>
      <c r="M191" s="181">
        <v>19692460</v>
      </c>
      <c r="N191" s="181">
        <f>L191-M191</f>
        <v>-8442460</v>
      </c>
      <c r="O191" s="251"/>
      <c r="P191" s="251"/>
      <c r="Q191" s="144"/>
    </row>
    <row r="192" spans="1:17" ht="13.2" x14ac:dyDescent="0.25">
      <c r="A192" s="162" t="s">
        <v>188</v>
      </c>
      <c r="B192" s="176" t="s">
        <v>588</v>
      </c>
      <c r="C192" s="70" t="s">
        <v>80</v>
      </c>
      <c r="D192" s="69"/>
      <c r="E192" s="69"/>
      <c r="F192" s="71"/>
      <c r="G192" s="71">
        <f>G193</f>
        <v>2100000</v>
      </c>
      <c r="H192" s="71" t="b">
        <f>G192='[5]Pvt SP2D Pusdik'!B193</f>
        <v>1</v>
      </c>
      <c r="I192" s="71">
        <f>'[5]Pvt SP2D Pusdik'!C193</f>
        <v>1950000</v>
      </c>
      <c r="J192" s="71">
        <f>J193</f>
        <v>150000</v>
      </c>
      <c r="K192" s="71">
        <f>K193</f>
        <v>300000</v>
      </c>
      <c r="L192" s="71">
        <f>L193</f>
        <v>300000</v>
      </c>
      <c r="M192" s="71">
        <f>M193</f>
        <v>0</v>
      </c>
      <c r="N192" s="71"/>
      <c r="O192" s="251"/>
      <c r="P192" s="251"/>
      <c r="Q192" s="144"/>
    </row>
    <row r="193" spans="1:17" ht="13.2" x14ac:dyDescent="0.25">
      <c r="A193" s="162" t="s">
        <v>189</v>
      </c>
      <c r="B193" s="177"/>
      <c r="C193" s="178" t="s">
        <v>647</v>
      </c>
      <c r="D193" s="179">
        <v>14</v>
      </c>
      <c r="E193" s="179" t="s">
        <v>26</v>
      </c>
      <c r="F193" s="181">
        <v>150000</v>
      </c>
      <c r="G193" s="181">
        <f>ROUNDDOWN(D193*F193,-3)</f>
        <v>2100000</v>
      </c>
      <c r="H193" s="181" t="b">
        <f>G193='[5]Pvt SP2D Pusdik'!B194</f>
        <v>1</v>
      </c>
      <c r="I193" s="181">
        <f>'[5]Pvt SP2D Pusdik'!C194</f>
        <v>1950000</v>
      </c>
      <c r="J193" s="181">
        <f>G193-I193</f>
        <v>150000</v>
      </c>
      <c r="K193" s="181">
        <v>300000</v>
      </c>
      <c r="L193" s="181">
        <v>300000</v>
      </c>
      <c r="M193" s="181"/>
      <c r="N193" s="181">
        <f>L193-M193</f>
        <v>300000</v>
      </c>
      <c r="O193" s="251"/>
      <c r="P193" s="251"/>
      <c r="Q193" s="144"/>
    </row>
    <row r="194" spans="1:17" ht="13.2" x14ac:dyDescent="0.25">
      <c r="A194" s="162" t="s">
        <v>190</v>
      </c>
      <c r="B194" s="191" t="s">
        <v>191</v>
      </c>
      <c r="C194" s="192" t="s">
        <v>655</v>
      </c>
      <c r="D194" s="193"/>
      <c r="E194" s="193"/>
      <c r="F194" s="194"/>
      <c r="G194" s="194">
        <f>SUM(G195,G200,G202,G204)</f>
        <v>50042000</v>
      </c>
      <c r="H194" s="194" t="b">
        <f>G194='[5]Pvt SP2D Pusdik'!B195</f>
        <v>0</v>
      </c>
      <c r="I194" s="194">
        <f>'[5]Pvt SP2D Pusdik'!C195</f>
        <v>47005499</v>
      </c>
      <c r="J194" s="194">
        <f>SUM(J195,J200,J202,J204)</f>
        <v>3036501</v>
      </c>
      <c r="K194" s="194">
        <f>SUM(K195,K200,K202,K204)</f>
        <v>0</v>
      </c>
      <c r="L194" s="194">
        <f>SUM(L195,L200,L202,L204)</f>
        <v>0</v>
      </c>
      <c r="M194" s="194">
        <f>SUM(M195,M200,M202,M204)</f>
        <v>0</v>
      </c>
      <c r="N194" s="194"/>
      <c r="O194" s="251" t="s">
        <v>500</v>
      </c>
      <c r="P194" s="251" t="s">
        <v>501</v>
      </c>
      <c r="Q194" s="144"/>
    </row>
    <row r="195" spans="1:17" ht="13.2" x14ac:dyDescent="0.25">
      <c r="A195" s="162" t="s">
        <v>192</v>
      </c>
      <c r="B195" s="183" t="s">
        <v>534</v>
      </c>
      <c r="C195" s="75" t="s">
        <v>24</v>
      </c>
      <c r="D195" s="74"/>
      <c r="E195" s="74"/>
      <c r="F195" s="76"/>
      <c r="G195" s="76">
        <f>SUM(G196:G199)</f>
        <v>20000000</v>
      </c>
      <c r="H195" s="76" t="b">
        <f>G195='[5]Pvt SP2D Pusdik'!B196</f>
        <v>1</v>
      </c>
      <c r="I195" s="76">
        <f>'[5]Pvt SP2D Pusdik'!C196</f>
        <v>19911700</v>
      </c>
      <c r="J195" s="76">
        <f>SUM(J196:J199)</f>
        <v>88300</v>
      </c>
      <c r="K195" s="76">
        <f>SUM(K196:K199)</f>
        <v>0</v>
      </c>
      <c r="L195" s="76">
        <f>SUM(L196:L199)</f>
        <v>0</v>
      </c>
      <c r="M195" s="76">
        <f>SUM(M196:M199)</f>
        <v>0</v>
      </c>
      <c r="N195" s="76">
        <f t="shared" ref="N195" si="51">SUM(N196,N201,N203)</f>
        <v>0</v>
      </c>
      <c r="O195" s="251"/>
      <c r="P195" s="251"/>
      <c r="Q195" s="144"/>
    </row>
    <row r="196" spans="1:17" ht="13.2" x14ac:dyDescent="0.25">
      <c r="A196" s="162" t="s">
        <v>193</v>
      </c>
      <c r="B196" s="177"/>
      <c r="C196" s="178" t="s">
        <v>563</v>
      </c>
      <c r="D196" s="179">
        <v>160</v>
      </c>
      <c r="E196" s="179" t="s">
        <v>26</v>
      </c>
      <c r="F196" s="181">
        <v>75000</v>
      </c>
      <c r="G196" s="181">
        <f>ROUNDDOWN(D196*F196,-3)</f>
        <v>12000000</v>
      </c>
      <c r="H196" s="181" t="b">
        <f>G196='[5]Pvt SP2D Pusdik'!B197</f>
        <v>1</v>
      </c>
      <c r="I196" s="181">
        <f>'[5]Pvt SP2D Pusdik'!C197</f>
        <v>11984200</v>
      </c>
      <c r="J196" s="181">
        <f t="shared" ref="J196:J199" si="52">G196-I196</f>
        <v>15800</v>
      </c>
      <c r="K196" s="181"/>
      <c r="L196" s="181"/>
      <c r="M196" s="181"/>
      <c r="N196" s="181">
        <f>L196-M196</f>
        <v>0</v>
      </c>
      <c r="O196" s="251"/>
      <c r="P196" s="251"/>
      <c r="Q196" s="144"/>
    </row>
    <row r="197" spans="1:17" ht="13.2" x14ac:dyDescent="0.25">
      <c r="A197" s="162" t="s">
        <v>194</v>
      </c>
      <c r="B197" s="177"/>
      <c r="C197" s="178" t="s">
        <v>564</v>
      </c>
      <c r="D197" s="179">
        <v>2</v>
      </c>
      <c r="E197" s="179" t="s">
        <v>120</v>
      </c>
      <c r="F197" s="181">
        <v>1500000</v>
      </c>
      <c r="G197" s="181">
        <f>ROUNDDOWN(D197*F197,-3)</f>
        <v>3000000</v>
      </c>
      <c r="H197" s="181" t="b">
        <f>G197='[5]Pvt SP2D Pusdik'!B198</f>
        <v>1</v>
      </c>
      <c r="I197" s="181">
        <f>'[5]Pvt SP2D Pusdik'!C198</f>
        <v>2991500</v>
      </c>
      <c r="J197" s="181">
        <f t="shared" si="52"/>
        <v>8500</v>
      </c>
      <c r="K197" s="181"/>
      <c r="L197" s="181"/>
      <c r="M197" s="181"/>
      <c r="N197" s="181"/>
      <c r="O197" s="251"/>
      <c r="P197" s="251"/>
      <c r="Q197" s="144"/>
    </row>
    <row r="198" spans="1:17" ht="13.2" x14ac:dyDescent="0.25">
      <c r="A198" s="162" t="s">
        <v>195</v>
      </c>
      <c r="B198" s="177"/>
      <c r="C198" s="178" t="s">
        <v>565</v>
      </c>
      <c r="D198" s="179">
        <v>2</v>
      </c>
      <c r="E198" s="179" t="s">
        <v>120</v>
      </c>
      <c r="F198" s="181">
        <v>1500000</v>
      </c>
      <c r="G198" s="181">
        <f>ROUNDDOWN(D198*F198,-3)</f>
        <v>3000000</v>
      </c>
      <c r="H198" s="181" t="b">
        <f>G198='[5]Pvt SP2D Pusdik'!B199</f>
        <v>1</v>
      </c>
      <c r="I198" s="181">
        <f>'[5]Pvt SP2D Pusdik'!C199</f>
        <v>2943000</v>
      </c>
      <c r="J198" s="181">
        <f t="shared" si="52"/>
        <v>57000</v>
      </c>
      <c r="K198" s="181"/>
      <c r="L198" s="181"/>
      <c r="M198" s="181"/>
      <c r="N198" s="181"/>
      <c r="O198" s="251"/>
      <c r="P198" s="251"/>
      <c r="Q198" s="144"/>
    </row>
    <row r="199" spans="1:17" ht="13.2" x14ac:dyDescent="0.25">
      <c r="A199" s="162" t="s">
        <v>656</v>
      </c>
      <c r="B199" s="177"/>
      <c r="C199" s="178" t="s">
        <v>566</v>
      </c>
      <c r="D199" s="179">
        <v>2</v>
      </c>
      <c r="E199" s="179" t="s">
        <v>120</v>
      </c>
      <c r="F199" s="181">
        <v>1000000</v>
      </c>
      <c r="G199" s="181">
        <f>ROUNDDOWN(D199*F199,-3)</f>
        <v>2000000</v>
      </c>
      <c r="H199" s="181" t="b">
        <f>G199='[5]Pvt SP2D Pusdik'!B200</f>
        <v>1</v>
      </c>
      <c r="I199" s="181">
        <f>'[5]Pvt SP2D Pusdik'!C200</f>
        <v>1993000</v>
      </c>
      <c r="J199" s="181">
        <f t="shared" si="52"/>
        <v>7000</v>
      </c>
      <c r="K199" s="181"/>
      <c r="L199" s="181"/>
      <c r="M199" s="181"/>
      <c r="N199" s="181"/>
      <c r="O199" s="251"/>
      <c r="P199" s="251"/>
      <c r="Q199" s="144"/>
    </row>
    <row r="200" spans="1:17" ht="13.2" x14ac:dyDescent="0.25">
      <c r="A200" s="162" t="s">
        <v>196</v>
      </c>
      <c r="B200" s="183" t="s">
        <v>535</v>
      </c>
      <c r="C200" s="75" t="s">
        <v>73</v>
      </c>
      <c r="D200" s="74"/>
      <c r="E200" s="74"/>
      <c r="F200" s="76"/>
      <c r="G200" s="76">
        <f>G201</f>
        <v>3000000</v>
      </c>
      <c r="H200" s="76" t="b">
        <f>G200='[5]Pvt SP2D Pusdik'!B201</f>
        <v>1</v>
      </c>
      <c r="I200" s="76">
        <f>'[5]Pvt SP2D Pusdik'!C201</f>
        <v>2313379</v>
      </c>
      <c r="J200" s="76">
        <f>J201</f>
        <v>686621</v>
      </c>
      <c r="K200" s="76">
        <f>K201</f>
        <v>0</v>
      </c>
      <c r="L200" s="76">
        <f>L201</f>
        <v>0</v>
      </c>
      <c r="M200" s="76">
        <f>M201</f>
        <v>0</v>
      </c>
      <c r="N200" s="76"/>
      <c r="O200" s="251"/>
      <c r="P200" s="251"/>
      <c r="Q200" s="144"/>
    </row>
    <row r="201" spans="1:17" ht="13.2" x14ac:dyDescent="0.25">
      <c r="A201" s="162" t="s">
        <v>197</v>
      </c>
      <c r="B201" s="177"/>
      <c r="C201" s="178" t="s">
        <v>627</v>
      </c>
      <c r="D201" s="179">
        <v>12</v>
      </c>
      <c r="E201" s="179" t="s">
        <v>120</v>
      </c>
      <c r="F201" s="181">
        <v>250000</v>
      </c>
      <c r="G201" s="181">
        <f>ROUNDDOWN(D201*F201,-3)</f>
        <v>3000000</v>
      </c>
      <c r="H201" s="181" t="b">
        <f>G201='[5]Pvt SP2D Pusdik'!B202</f>
        <v>1</v>
      </c>
      <c r="I201" s="181">
        <f>'[5]Pvt SP2D Pusdik'!C202</f>
        <v>2313379</v>
      </c>
      <c r="J201" s="181">
        <f>G201-I201</f>
        <v>686621</v>
      </c>
      <c r="K201" s="181"/>
      <c r="L201" s="181"/>
      <c r="M201" s="181"/>
      <c r="N201" s="181">
        <f>L201-M201</f>
        <v>0</v>
      </c>
      <c r="O201" s="251"/>
      <c r="P201" s="251"/>
      <c r="Q201" s="144"/>
    </row>
    <row r="202" spans="1:17" ht="13.2" x14ac:dyDescent="0.25">
      <c r="A202" s="162" t="s">
        <v>198</v>
      </c>
      <c r="B202" s="183" t="s">
        <v>538</v>
      </c>
      <c r="C202" s="75" t="s">
        <v>31</v>
      </c>
      <c r="D202" s="74"/>
      <c r="E202" s="74"/>
      <c r="F202" s="76"/>
      <c r="G202" s="76">
        <f>G203</f>
        <v>9000000</v>
      </c>
      <c r="H202" s="76" t="b">
        <f>G202='[5]Pvt SP2D Pusdik'!B203</f>
        <v>1</v>
      </c>
      <c r="I202" s="76">
        <f>'[5]Pvt SP2D Pusdik'!C203</f>
        <v>6300000</v>
      </c>
      <c r="J202" s="76">
        <f>J203</f>
        <v>2700000</v>
      </c>
      <c r="K202" s="76">
        <f>K203</f>
        <v>0</v>
      </c>
      <c r="L202" s="76">
        <f>L203</f>
        <v>0</v>
      </c>
      <c r="M202" s="76">
        <f>M203</f>
        <v>0</v>
      </c>
      <c r="N202" s="76"/>
      <c r="O202" s="251"/>
      <c r="P202" s="251"/>
      <c r="Q202" s="144"/>
    </row>
    <row r="203" spans="1:17" ht="13.2" x14ac:dyDescent="0.25">
      <c r="A203" s="162" t="s">
        <v>199</v>
      </c>
      <c r="B203" s="177"/>
      <c r="C203" s="178" t="s">
        <v>567</v>
      </c>
      <c r="D203" s="179">
        <v>10</v>
      </c>
      <c r="E203" s="179" t="s">
        <v>33</v>
      </c>
      <c r="F203" s="181">
        <v>900000</v>
      </c>
      <c r="G203" s="181">
        <f>ROUNDDOWN(D203*F203,-3)</f>
        <v>9000000</v>
      </c>
      <c r="H203" s="181" t="b">
        <f>G203='[5]Pvt SP2D Pusdik'!B204</f>
        <v>1</v>
      </c>
      <c r="I203" s="181">
        <f>'[5]Pvt SP2D Pusdik'!C204</f>
        <v>6300000</v>
      </c>
      <c r="J203" s="181">
        <f>G203-I203</f>
        <v>2700000</v>
      </c>
      <c r="K203" s="181"/>
      <c r="L203" s="181"/>
      <c r="M203" s="181"/>
      <c r="N203" s="181">
        <f>L203-M203</f>
        <v>0</v>
      </c>
      <c r="O203" s="251"/>
      <c r="P203" s="251"/>
      <c r="Q203" s="144"/>
    </row>
    <row r="204" spans="1:17" ht="13.2" x14ac:dyDescent="0.25">
      <c r="A204" s="162" t="s">
        <v>200</v>
      </c>
      <c r="B204" s="183" t="s">
        <v>536</v>
      </c>
      <c r="C204" s="75" t="s">
        <v>35</v>
      </c>
      <c r="D204" s="74"/>
      <c r="E204" s="74"/>
      <c r="F204" s="76"/>
      <c r="G204" s="76">
        <f>G205</f>
        <v>18042000</v>
      </c>
      <c r="H204" s="76" t="b">
        <f>G204='[5]Pvt SP2D Pusdik'!B205</f>
        <v>0</v>
      </c>
      <c r="I204" s="76">
        <f>'[5]Pvt SP2D Pusdik'!C205</f>
        <v>18480420</v>
      </c>
      <c r="J204" s="76">
        <f>J205</f>
        <v>-438420</v>
      </c>
      <c r="K204" s="76">
        <f>K205</f>
        <v>0</v>
      </c>
      <c r="L204" s="76">
        <f>L205</f>
        <v>0</v>
      </c>
      <c r="M204" s="76">
        <f>M205</f>
        <v>0</v>
      </c>
      <c r="N204" s="76"/>
      <c r="O204" s="251"/>
      <c r="P204" s="251"/>
      <c r="Q204" s="144"/>
    </row>
    <row r="205" spans="1:17" ht="13.2" x14ac:dyDescent="0.25">
      <c r="A205" s="162" t="s">
        <v>201</v>
      </c>
      <c r="B205" s="177"/>
      <c r="C205" s="178" t="s">
        <v>657</v>
      </c>
      <c r="D205" s="179">
        <v>6</v>
      </c>
      <c r="E205" s="179" t="s">
        <v>26</v>
      </c>
      <c r="F205" s="181">
        <v>3007000</v>
      </c>
      <c r="G205" s="181">
        <f>ROUNDDOWN(D205*F205,-3)</f>
        <v>18042000</v>
      </c>
      <c r="H205" s="181" t="b">
        <f>G205='[5]Pvt SP2D Pusdik'!B206</f>
        <v>0</v>
      </c>
      <c r="I205" s="181">
        <f>'[5]Pvt SP2D Pusdik'!C206</f>
        <v>18480420</v>
      </c>
      <c r="J205" s="181">
        <f>G205-I205</f>
        <v>-438420</v>
      </c>
      <c r="K205" s="181"/>
      <c r="L205" s="181"/>
      <c r="M205" s="181"/>
      <c r="N205" s="181">
        <f t="shared" ref="N205" si="53">SUM(N206,N211)</f>
        <v>958500</v>
      </c>
      <c r="O205" s="251"/>
      <c r="P205" s="251"/>
      <c r="Q205" s="144"/>
    </row>
    <row r="206" spans="1:17" ht="13.2" x14ac:dyDescent="0.25">
      <c r="A206" s="162" t="s">
        <v>202</v>
      </c>
      <c r="B206" s="191" t="s">
        <v>203</v>
      </c>
      <c r="C206" s="192" t="s">
        <v>658</v>
      </c>
      <c r="D206" s="193"/>
      <c r="E206" s="193"/>
      <c r="F206" s="194"/>
      <c r="G206" s="194">
        <f>SUM(G207,G212,G215)</f>
        <v>99334000</v>
      </c>
      <c r="H206" s="194" t="b">
        <f>G206='[5]Pvt SP2D Pusdik'!B207</f>
        <v>1</v>
      </c>
      <c r="I206" s="194">
        <f>'[5]Pvt SP2D Pusdik'!C207</f>
        <v>48104452</v>
      </c>
      <c r="J206" s="194">
        <f>SUM(J207,J212,J215)</f>
        <v>51229548</v>
      </c>
      <c r="K206" s="194">
        <f>SUM(K207,K212,K215)</f>
        <v>3750000</v>
      </c>
      <c r="L206" s="194">
        <f>SUM(L207,L212,L215)</f>
        <v>3750000</v>
      </c>
      <c r="M206" s="194">
        <f>SUM(M207,M212,M215)</f>
        <v>2791500</v>
      </c>
      <c r="N206" s="194">
        <f>L206-M206</f>
        <v>958500</v>
      </c>
      <c r="O206" s="251" t="s">
        <v>497</v>
      </c>
      <c r="P206" s="251" t="s">
        <v>498</v>
      </c>
      <c r="Q206" s="144"/>
    </row>
    <row r="207" spans="1:17" ht="13.2" x14ac:dyDescent="0.25">
      <c r="A207" s="162" t="s">
        <v>205</v>
      </c>
      <c r="B207" s="176" t="s">
        <v>534</v>
      </c>
      <c r="C207" s="70" t="s">
        <v>24</v>
      </c>
      <c r="D207" s="69"/>
      <c r="E207" s="69"/>
      <c r="F207" s="71"/>
      <c r="G207" s="71">
        <f>SUM(G208:G211)</f>
        <v>13250000</v>
      </c>
      <c r="H207" s="71" t="b">
        <f>G207='[5]Pvt SP2D Pusdik'!B208</f>
        <v>1</v>
      </c>
      <c r="I207" s="71">
        <f>'[5]Pvt SP2D Pusdik'!C208</f>
        <v>3804000</v>
      </c>
      <c r="J207" s="71">
        <f>SUM(J208:J211)</f>
        <v>9446000</v>
      </c>
      <c r="K207" s="71">
        <f>SUM(K208:K211)</f>
        <v>750000</v>
      </c>
      <c r="L207" s="71">
        <f>SUM(L208:L211)</f>
        <v>750000</v>
      </c>
      <c r="M207" s="71">
        <f>SUM(M208:M211)</f>
        <v>691500</v>
      </c>
      <c r="N207" s="71"/>
      <c r="O207" s="251"/>
      <c r="P207" s="251"/>
      <c r="Q207" s="144"/>
    </row>
    <row r="208" spans="1:17" ht="13.2" x14ac:dyDescent="0.25">
      <c r="A208" s="162" t="s">
        <v>206</v>
      </c>
      <c r="B208" s="177"/>
      <c r="C208" s="178" t="s">
        <v>563</v>
      </c>
      <c r="D208" s="179">
        <v>100</v>
      </c>
      <c r="E208" s="179" t="s">
        <v>26</v>
      </c>
      <c r="F208" s="181">
        <v>75000</v>
      </c>
      <c r="G208" s="181">
        <f>ROUNDDOWN(D208*F208,-3)</f>
        <v>7500000</v>
      </c>
      <c r="H208" s="181" t="b">
        <f>G208='[5]Pvt SP2D Pusdik'!B209</f>
        <v>1</v>
      </c>
      <c r="I208" s="181">
        <f>'[5]Pvt SP2D Pusdik'!C209</f>
        <v>1320000</v>
      </c>
      <c r="J208" s="181">
        <f t="shared" ref="J208:J211" si="54">G208-I208</f>
        <v>6180000</v>
      </c>
      <c r="K208" s="181">
        <v>750000</v>
      </c>
      <c r="L208" s="181">
        <v>750000</v>
      </c>
      <c r="M208" s="181">
        <v>691500</v>
      </c>
      <c r="N208" s="181"/>
      <c r="O208" s="251"/>
      <c r="P208" s="251"/>
      <c r="Q208" s="144"/>
    </row>
    <row r="209" spans="1:19" ht="13.2" x14ac:dyDescent="0.25">
      <c r="A209" s="162" t="s">
        <v>207</v>
      </c>
      <c r="B209" s="177"/>
      <c r="C209" s="178" t="s">
        <v>564</v>
      </c>
      <c r="D209" s="179">
        <v>1</v>
      </c>
      <c r="E209" s="179" t="s">
        <v>120</v>
      </c>
      <c r="F209" s="181">
        <v>750000</v>
      </c>
      <c r="G209" s="181">
        <f>ROUNDDOWN(D209*F209,-3)</f>
        <v>750000</v>
      </c>
      <c r="H209" s="181" t="b">
        <f>G209='[5]Pvt SP2D Pusdik'!B210</f>
        <v>1</v>
      </c>
      <c r="I209" s="181">
        <f>'[5]Pvt SP2D Pusdik'!C210</f>
        <v>0</v>
      </c>
      <c r="J209" s="181">
        <f t="shared" si="54"/>
        <v>750000</v>
      </c>
      <c r="K209" s="181"/>
      <c r="L209" s="181"/>
      <c r="M209" s="181"/>
      <c r="N209" s="181"/>
      <c r="O209" s="251"/>
      <c r="P209" s="251"/>
      <c r="Q209" s="144"/>
    </row>
    <row r="210" spans="1:19" ht="13.2" x14ac:dyDescent="0.25">
      <c r="A210" s="162" t="s">
        <v>208</v>
      </c>
      <c r="B210" s="177"/>
      <c r="C210" s="178" t="s">
        <v>565</v>
      </c>
      <c r="D210" s="179">
        <v>2</v>
      </c>
      <c r="E210" s="179" t="s">
        <v>120</v>
      </c>
      <c r="F210" s="181">
        <v>1500000</v>
      </c>
      <c r="G210" s="181">
        <f>ROUNDDOWN(D210*F210,-3)</f>
        <v>3000000</v>
      </c>
      <c r="H210" s="181" t="b">
        <f>G210='[5]Pvt SP2D Pusdik'!B211</f>
        <v>1</v>
      </c>
      <c r="I210" s="181">
        <f>'[5]Pvt SP2D Pusdik'!C211</f>
        <v>1489000</v>
      </c>
      <c r="J210" s="181">
        <f t="shared" si="54"/>
        <v>1511000</v>
      </c>
      <c r="K210" s="181"/>
      <c r="L210" s="181"/>
      <c r="M210" s="181"/>
      <c r="N210" s="181"/>
      <c r="O210" s="251"/>
      <c r="P210" s="251"/>
      <c r="Q210" s="144"/>
    </row>
    <row r="211" spans="1:19" ht="13.2" x14ac:dyDescent="0.25">
      <c r="A211" s="162" t="s">
        <v>659</v>
      </c>
      <c r="B211" s="177"/>
      <c r="C211" s="178" t="s">
        <v>566</v>
      </c>
      <c r="D211" s="179">
        <v>2</v>
      </c>
      <c r="E211" s="179" t="s">
        <v>120</v>
      </c>
      <c r="F211" s="181">
        <v>1000000</v>
      </c>
      <c r="G211" s="181">
        <f>ROUNDDOWN(D211*F211,-3)</f>
        <v>2000000</v>
      </c>
      <c r="H211" s="181" t="b">
        <f>G211='[5]Pvt SP2D Pusdik'!B212</f>
        <v>1</v>
      </c>
      <c r="I211" s="181">
        <f>'[5]Pvt SP2D Pusdik'!C212</f>
        <v>995000</v>
      </c>
      <c r="J211" s="181">
        <f t="shared" si="54"/>
        <v>1005000</v>
      </c>
      <c r="K211" s="181"/>
      <c r="L211" s="181"/>
      <c r="M211" s="181"/>
      <c r="N211" s="181">
        <f>L211-M211</f>
        <v>0</v>
      </c>
      <c r="O211" s="251"/>
      <c r="P211" s="251"/>
      <c r="Q211" s="144"/>
    </row>
    <row r="212" spans="1:19" ht="13.2" x14ac:dyDescent="0.25">
      <c r="A212" s="162" t="s">
        <v>209</v>
      </c>
      <c r="B212" s="183" t="s">
        <v>535</v>
      </c>
      <c r="C212" s="75" t="s">
        <v>73</v>
      </c>
      <c r="D212" s="74"/>
      <c r="E212" s="74"/>
      <c r="F212" s="76"/>
      <c r="G212" s="76">
        <f>SUM(G213:G214)</f>
        <v>14550000</v>
      </c>
      <c r="H212" s="76" t="b">
        <f>G212='[5]Pvt SP2D Pusdik'!B213</f>
        <v>1</v>
      </c>
      <c r="I212" s="76">
        <f>'[5]Pvt SP2D Pusdik'!C213</f>
        <v>1233542</v>
      </c>
      <c r="J212" s="76">
        <f>SUM(J213:J214)</f>
        <v>13316458</v>
      </c>
      <c r="K212" s="76">
        <f>SUM(K213:K214)</f>
        <v>0</v>
      </c>
      <c r="L212" s="76">
        <f>SUM(L213:L214)</f>
        <v>0</v>
      </c>
      <c r="M212" s="76">
        <f>SUM(M213:M214)</f>
        <v>0</v>
      </c>
      <c r="N212" s="76"/>
      <c r="O212" s="251"/>
      <c r="P212" s="251"/>
      <c r="Q212" s="144"/>
      <c r="S212" s="144"/>
    </row>
    <row r="213" spans="1:19" ht="13.2" x14ac:dyDescent="0.25">
      <c r="A213" s="162" t="s">
        <v>210</v>
      </c>
      <c r="B213" s="177"/>
      <c r="C213" s="178" t="s">
        <v>627</v>
      </c>
      <c r="D213" s="179">
        <v>12</v>
      </c>
      <c r="E213" s="179" t="s">
        <v>120</v>
      </c>
      <c r="F213" s="181">
        <v>250000</v>
      </c>
      <c r="G213" s="181">
        <f>ROUNDDOWN(D213*F213,-3)</f>
        <v>3000000</v>
      </c>
      <c r="H213" s="181" t="b">
        <f>G213='[5]Pvt SP2D Pusdik'!B214</f>
        <v>1</v>
      </c>
      <c r="I213" s="181">
        <f>'[5]Pvt SP2D Pusdik'!C214</f>
        <v>1071995</v>
      </c>
      <c r="J213" s="181">
        <f t="shared" ref="J213:J214" si="55">G213-I213</f>
        <v>1928005</v>
      </c>
      <c r="K213" s="181"/>
      <c r="L213" s="181"/>
      <c r="M213" s="181"/>
      <c r="N213" s="181">
        <f t="shared" ref="N213" si="56">SUM(N214,N219)</f>
        <v>750000</v>
      </c>
      <c r="O213" s="251"/>
      <c r="P213" s="251"/>
      <c r="Q213" s="144"/>
    </row>
    <row r="214" spans="1:19" ht="13.2" x14ac:dyDescent="0.25">
      <c r="A214" s="162" t="s">
        <v>965</v>
      </c>
      <c r="B214" s="177"/>
      <c r="C214" s="178" t="s">
        <v>966</v>
      </c>
      <c r="D214" s="179">
        <v>1</v>
      </c>
      <c r="E214" s="179" t="s">
        <v>120</v>
      </c>
      <c r="F214" s="181">
        <v>11550000</v>
      </c>
      <c r="G214" s="181">
        <f>ROUNDDOWN(D214*F214,-3)</f>
        <v>11550000</v>
      </c>
      <c r="H214" s="181" t="b">
        <f>G214='[5]Pvt SP2D Pusdik'!B215</f>
        <v>1</v>
      </c>
      <c r="I214" s="181">
        <f>'[5]Pvt SP2D Pusdik'!C215</f>
        <v>161547</v>
      </c>
      <c r="J214" s="181">
        <f t="shared" si="55"/>
        <v>11388453</v>
      </c>
      <c r="K214" s="181"/>
      <c r="L214" s="181"/>
      <c r="M214" s="181"/>
      <c r="N214" s="181">
        <f>L214-M214</f>
        <v>0</v>
      </c>
      <c r="O214" s="251"/>
      <c r="P214" s="251"/>
      <c r="Q214" s="144"/>
    </row>
    <row r="215" spans="1:19" ht="13.2" x14ac:dyDescent="0.25">
      <c r="A215" s="162" t="s">
        <v>211</v>
      </c>
      <c r="B215" s="176" t="s">
        <v>536</v>
      </c>
      <c r="C215" s="70" t="s">
        <v>35</v>
      </c>
      <c r="D215" s="69"/>
      <c r="E215" s="69"/>
      <c r="F215" s="71"/>
      <c r="G215" s="71">
        <f>G216</f>
        <v>71534000</v>
      </c>
      <c r="H215" s="71" t="b">
        <f>G215='[5]Pvt SP2D Pusdik'!B216</f>
        <v>1</v>
      </c>
      <c r="I215" s="71">
        <f>'[5]Pvt SP2D Pusdik'!C216</f>
        <v>43066910</v>
      </c>
      <c r="J215" s="71">
        <f>J216</f>
        <v>28467090</v>
      </c>
      <c r="K215" s="71">
        <f>K216</f>
        <v>3000000</v>
      </c>
      <c r="L215" s="71">
        <f>L216</f>
        <v>3000000</v>
      </c>
      <c r="M215" s="71">
        <f>M216</f>
        <v>2100000</v>
      </c>
      <c r="N215" s="71"/>
      <c r="O215" s="251"/>
      <c r="P215" s="251"/>
      <c r="Q215" s="144"/>
    </row>
    <row r="216" spans="1:19" ht="13.2" x14ac:dyDescent="0.25">
      <c r="A216" s="162" t="s">
        <v>212</v>
      </c>
      <c r="B216" s="177"/>
      <c r="C216" s="178" t="s">
        <v>660</v>
      </c>
      <c r="D216" s="179">
        <v>14</v>
      </c>
      <c r="E216" s="179" t="s">
        <v>26</v>
      </c>
      <c r="F216" s="181">
        <v>5109636</v>
      </c>
      <c r="G216" s="181">
        <f>ROUNDDOWN(D216*F216,-3)</f>
        <v>71534000</v>
      </c>
      <c r="H216" s="181" t="b">
        <f>G216='[5]Pvt SP2D Pusdik'!B217</f>
        <v>1</v>
      </c>
      <c r="I216" s="181">
        <f>'[5]Pvt SP2D Pusdik'!C217</f>
        <v>43066910</v>
      </c>
      <c r="J216" s="181">
        <f>G216-I216</f>
        <v>28467090</v>
      </c>
      <c r="K216" s="181">
        <v>3000000</v>
      </c>
      <c r="L216" s="181">
        <v>3000000</v>
      </c>
      <c r="M216" s="287">
        <v>2100000</v>
      </c>
      <c r="N216" s="181"/>
      <c r="O216" s="251"/>
      <c r="P216" s="251"/>
      <c r="Q216" s="144"/>
    </row>
    <row r="217" spans="1:19" ht="13.2" x14ac:dyDescent="0.25">
      <c r="A217" s="162" t="s">
        <v>213</v>
      </c>
      <c r="B217" s="191" t="s">
        <v>214</v>
      </c>
      <c r="C217" s="192" t="s">
        <v>661</v>
      </c>
      <c r="D217" s="193"/>
      <c r="E217" s="193"/>
      <c r="F217" s="194"/>
      <c r="G217" s="194">
        <f>SUM(G218,G223)</f>
        <v>139554000</v>
      </c>
      <c r="H217" s="194" t="b">
        <f>G217='[5]Pvt SP2D Pusdik'!B218</f>
        <v>1</v>
      </c>
      <c r="I217" s="194">
        <f>'[5]Pvt SP2D Pusdik'!C218</f>
        <v>59307956</v>
      </c>
      <c r="J217" s="194">
        <f>SUM(J218,J223)</f>
        <v>80246044</v>
      </c>
      <c r="K217" s="194">
        <f>SUM(K218,K223)</f>
        <v>14950000</v>
      </c>
      <c r="L217" s="194">
        <f>SUM(L218,L223)</f>
        <v>14950000</v>
      </c>
      <c r="M217" s="194">
        <f>SUM(M218,M223)</f>
        <v>11333000</v>
      </c>
      <c r="N217" s="194"/>
      <c r="O217" s="251" t="s">
        <v>497</v>
      </c>
      <c r="P217" s="251" t="s">
        <v>499</v>
      </c>
      <c r="Q217" s="144"/>
    </row>
    <row r="218" spans="1:19" ht="13.2" x14ac:dyDescent="0.25">
      <c r="A218" s="162" t="s">
        <v>215</v>
      </c>
      <c r="B218" s="176" t="s">
        <v>534</v>
      </c>
      <c r="C218" s="70" t="s">
        <v>24</v>
      </c>
      <c r="D218" s="69"/>
      <c r="E218" s="69"/>
      <c r="F218" s="71"/>
      <c r="G218" s="71">
        <f>SUM(G219:G222)</f>
        <v>23500000</v>
      </c>
      <c r="H218" s="71" t="b">
        <f>G218='[5]Pvt SP2D Pusdik'!B219</f>
        <v>1</v>
      </c>
      <c r="I218" s="71">
        <f>'[5]Pvt SP2D Pusdik'!C219</f>
        <v>4270000</v>
      </c>
      <c r="J218" s="71">
        <f>SUM(J219:J222)</f>
        <v>19230000</v>
      </c>
      <c r="K218" s="71">
        <f>SUM(K219:K222)</f>
        <v>4750000</v>
      </c>
      <c r="L218" s="71">
        <f>SUM(L219:L222)</f>
        <v>4750000</v>
      </c>
      <c r="M218" s="71">
        <f>SUM(M219:M222)</f>
        <v>2463000</v>
      </c>
      <c r="N218" s="71"/>
      <c r="O218" s="251"/>
      <c r="P218" s="251"/>
      <c r="Q218" s="144"/>
    </row>
    <row r="219" spans="1:19" ht="13.2" x14ac:dyDescent="0.25">
      <c r="A219" s="162" t="s">
        <v>216</v>
      </c>
      <c r="B219" s="177"/>
      <c r="C219" s="178" t="s">
        <v>563</v>
      </c>
      <c r="D219" s="179">
        <v>100</v>
      </c>
      <c r="E219" s="179" t="s">
        <v>26</v>
      </c>
      <c r="F219" s="181">
        <v>75000</v>
      </c>
      <c r="G219" s="181">
        <f>ROUNDDOWN(D219*F219,-3)</f>
        <v>7500000</v>
      </c>
      <c r="H219" s="181" t="b">
        <f>G219='[5]Pvt SP2D Pusdik'!B220</f>
        <v>1</v>
      </c>
      <c r="I219" s="181">
        <f>'[5]Pvt SP2D Pusdik'!C220</f>
        <v>1800000</v>
      </c>
      <c r="J219" s="181">
        <f t="shared" ref="J219:J222" si="57">G219-I219</f>
        <v>5700000</v>
      </c>
      <c r="K219" s="181">
        <v>750000</v>
      </c>
      <c r="L219" s="181">
        <v>750000</v>
      </c>
      <c r="M219" s="181"/>
      <c r="N219" s="181">
        <f>L219-M219</f>
        <v>750000</v>
      </c>
      <c r="O219" s="251"/>
      <c r="P219" s="251"/>
      <c r="Q219" s="144"/>
    </row>
    <row r="220" spans="1:19" ht="13.2" x14ac:dyDescent="0.25">
      <c r="A220" s="162" t="s">
        <v>217</v>
      </c>
      <c r="B220" s="177"/>
      <c r="C220" s="178" t="s">
        <v>564</v>
      </c>
      <c r="D220" s="179">
        <v>4</v>
      </c>
      <c r="E220" s="179" t="s">
        <v>120</v>
      </c>
      <c r="F220" s="181">
        <v>1500000</v>
      </c>
      <c r="G220" s="181">
        <f>ROUNDDOWN(D220*F220,-3)</f>
        <v>6000000</v>
      </c>
      <c r="H220" s="181" t="b">
        <f>G220='[5]Pvt SP2D Pusdik'!B221</f>
        <v>1</v>
      </c>
      <c r="I220" s="181">
        <f>'[5]Pvt SP2D Pusdik'!C221</f>
        <v>0</v>
      </c>
      <c r="J220" s="181">
        <f t="shared" si="57"/>
        <v>6000000</v>
      </c>
      <c r="K220" s="181">
        <v>1500000</v>
      </c>
      <c r="L220" s="181">
        <v>1500000</v>
      </c>
      <c r="M220" s="181"/>
      <c r="N220" s="181"/>
      <c r="O220" s="251"/>
      <c r="P220" s="251"/>
      <c r="Q220" s="144"/>
    </row>
    <row r="221" spans="1:19" ht="13.2" x14ac:dyDescent="0.25">
      <c r="A221" s="162" t="s">
        <v>218</v>
      </c>
      <c r="B221" s="177"/>
      <c r="C221" s="178" t="s">
        <v>565</v>
      </c>
      <c r="D221" s="179">
        <v>4</v>
      </c>
      <c r="E221" s="179" t="s">
        <v>120</v>
      </c>
      <c r="F221" s="181">
        <v>1500000</v>
      </c>
      <c r="G221" s="181">
        <f>ROUNDDOWN(D221*F221,-3)</f>
        <v>6000000</v>
      </c>
      <c r="H221" s="181" t="b">
        <f>G221='[5]Pvt SP2D Pusdik'!B222</f>
        <v>1</v>
      </c>
      <c r="I221" s="181">
        <f>'[5]Pvt SP2D Pusdik'!C222</f>
        <v>1475000</v>
      </c>
      <c r="J221" s="181">
        <f t="shared" si="57"/>
        <v>4525000</v>
      </c>
      <c r="K221" s="181">
        <v>1500000</v>
      </c>
      <c r="L221" s="181">
        <v>1500000</v>
      </c>
      <c r="M221" s="181">
        <v>1475000</v>
      </c>
      <c r="N221" s="181">
        <f t="shared" ref="N221" si="58">SUM(N222,N248)</f>
        <v>1330000</v>
      </c>
      <c r="O221" s="251"/>
      <c r="P221" s="251"/>
      <c r="Q221" s="144"/>
    </row>
    <row r="222" spans="1:19" ht="13.2" x14ac:dyDescent="0.25">
      <c r="A222" s="162" t="s">
        <v>219</v>
      </c>
      <c r="B222" s="177"/>
      <c r="C222" s="178" t="s">
        <v>566</v>
      </c>
      <c r="D222" s="179">
        <v>4</v>
      </c>
      <c r="E222" s="179" t="s">
        <v>120</v>
      </c>
      <c r="F222" s="181">
        <v>1000000</v>
      </c>
      <c r="G222" s="181">
        <f>ROUNDDOWN(D222*F222,-3)</f>
        <v>4000000</v>
      </c>
      <c r="H222" s="181" t="b">
        <f>G222='[5]Pvt SP2D Pusdik'!B223</f>
        <v>1</v>
      </c>
      <c r="I222" s="181">
        <f>'[5]Pvt SP2D Pusdik'!C223</f>
        <v>995000</v>
      </c>
      <c r="J222" s="181">
        <f t="shared" si="57"/>
        <v>3005000</v>
      </c>
      <c r="K222" s="181">
        <v>1000000</v>
      </c>
      <c r="L222" s="181">
        <v>1000000</v>
      </c>
      <c r="M222" s="181">
        <v>988000</v>
      </c>
      <c r="N222" s="181">
        <f t="shared" ref="N222" si="59">N223</f>
        <v>1330000</v>
      </c>
      <c r="O222" s="251"/>
      <c r="P222" s="251"/>
      <c r="Q222" s="144"/>
    </row>
    <row r="223" spans="1:19" ht="13.2" x14ac:dyDescent="0.25">
      <c r="A223" s="162" t="s">
        <v>220</v>
      </c>
      <c r="B223" s="176" t="s">
        <v>536</v>
      </c>
      <c r="C223" s="70" t="s">
        <v>35</v>
      </c>
      <c r="D223" s="69"/>
      <c r="E223" s="69"/>
      <c r="F223" s="71"/>
      <c r="G223" s="71">
        <f>G224</f>
        <v>116054000</v>
      </c>
      <c r="H223" s="71" t="b">
        <f>G223='[5]Pvt SP2D Pusdik'!B224</f>
        <v>1</v>
      </c>
      <c r="I223" s="71">
        <f>'[5]Pvt SP2D Pusdik'!C224</f>
        <v>55037956</v>
      </c>
      <c r="J223" s="71">
        <f>J224</f>
        <v>61016044</v>
      </c>
      <c r="K223" s="71">
        <f>K224</f>
        <v>10200000</v>
      </c>
      <c r="L223" s="71">
        <f>L224</f>
        <v>10200000</v>
      </c>
      <c r="M223" s="71">
        <f>M224</f>
        <v>8870000</v>
      </c>
      <c r="N223" s="71">
        <f t="shared" ref="N223" si="60">SUM(N224,N226,N228,N230,N232,N234,N236,N238,N240,N242,N244,N246)</f>
        <v>1330000</v>
      </c>
      <c r="O223" s="251"/>
      <c r="P223" s="251"/>
      <c r="Q223" s="144"/>
    </row>
    <row r="224" spans="1:19" ht="13.2" x14ac:dyDescent="0.25">
      <c r="A224" s="162" t="s">
        <v>221</v>
      </c>
      <c r="B224" s="177"/>
      <c r="C224" s="178" t="s">
        <v>967</v>
      </c>
      <c r="D224" s="179">
        <v>21</v>
      </c>
      <c r="E224" s="179" t="s">
        <v>26</v>
      </c>
      <c r="F224" s="181">
        <v>5526381</v>
      </c>
      <c r="G224" s="181">
        <f>ROUNDDOWN(D224*F224,-3)</f>
        <v>116054000</v>
      </c>
      <c r="H224" s="181" t="b">
        <f>G224='[5]Pvt SP2D Pusdik'!B225</f>
        <v>1</v>
      </c>
      <c r="I224" s="181">
        <f>'[5]Pvt SP2D Pusdik'!C225</f>
        <v>55037956</v>
      </c>
      <c r="J224" s="181">
        <f>G224-I224</f>
        <v>61016044</v>
      </c>
      <c r="K224" s="181">
        <v>10200000</v>
      </c>
      <c r="L224" s="181">
        <v>10200000</v>
      </c>
      <c r="M224" s="287">
        <f>5300000+4000000-430000</f>
        <v>8870000</v>
      </c>
      <c r="N224" s="181">
        <f>L224-M224</f>
        <v>1330000</v>
      </c>
      <c r="O224" s="251"/>
      <c r="P224" s="251"/>
      <c r="Q224" s="144"/>
    </row>
    <row r="225" spans="1:17" ht="13.2" x14ac:dyDescent="0.25">
      <c r="A225" s="162" t="s">
        <v>222</v>
      </c>
      <c r="B225" s="191" t="s">
        <v>223</v>
      </c>
      <c r="C225" s="192" t="s">
        <v>662</v>
      </c>
      <c r="D225" s="193"/>
      <c r="E225" s="193"/>
      <c r="F225" s="194"/>
      <c r="G225" s="194">
        <f>SUM(G226,G231)</f>
        <v>50000000</v>
      </c>
      <c r="H225" s="194" t="b">
        <f>G225='[5]Pvt SP2D Pusdik'!B226</f>
        <v>1</v>
      </c>
      <c r="I225" s="194">
        <f>'[5]Pvt SP2D Pusdik'!C226</f>
        <v>0</v>
      </c>
      <c r="J225" s="194">
        <f>SUM(J226,J231)</f>
        <v>50000000</v>
      </c>
      <c r="K225" s="194">
        <f>SUM(K226,K231)</f>
        <v>0</v>
      </c>
      <c r="L225" s="194">
        <f>SUM(L226,L231)</f>
        <v>0</v>
      </c>
      <c r="M225" s="194">
        <f>SUM(M226,M231)</f>
        <v>0</v>
      </c>
      <c r="N225" s="194"/>
      <c r="O225" s="251" t="s">
        <v>505</v>
      </c>
      <c r="P225" s="251" t="s">
        <v>507</v>
      </c>
      <c r="Q225" s="144"/>
    </row>
    <row r="226" spans="1:17" ht="13.2" x14ac:dyDescent="0.25">
      <c r="A226" s="162" t="s">
        <v>224</v>
      </c>
      <c r="B226" s="183" t="s">
        <v>534</v>
      </c>
      <c r="C226" s="75" t="s">
        <v>24</v>
      </c>
      <c r="D226" s="74"/>
      <c r="E226" s="74"/>
      <c r="F226" s="76"/>
      <c r="G226" s="76">
        <f>SUM(G227:G230)</f>
        <v>15500000</v>
      </c>
      <c r="H226" s="76" t="b">
        <f>G226='[5]Pvt SP2D Pusdik'!B227</f>
        <v>1</v>
      </c>
      <c r="I226" s="76">
        <f>'[5]Pvt SP2D Pusdik'!C227</f>
        <v>0</v>
      </c>
      <c r="J226" s="76">
        <f>SUM(J227:J230)</f>
        <v>15500000</v>
      </c>
      <c r="K226" s="76">
        <f>SUM(K227:K230)</f>
        <v>0</v>
      </c>
      <c r="L226" s="76">
        <f>SUM(L227:L230)</f>
        <v>0</v>
      </c>
      <c r="M226" s="76">
        <f>SUM(M227:M230)</f>
        <v>0</v>
      </c>
      <c r="N226" s="76">
        <f>L226-M226</f>
        <v>0</v>
      </c>
      <c r="O226" s="251"/>
      <c r="P226" s="251"/>
      <c r="Q226" s="144"/>
    </row>
    <row r="227" spans="1:17" ht="13.2" x14ac:dyDescent="0.25">
      <c r="A227" s="162" t="s">
        <v>225</v>
      </c>
      <c r="B227" s="177"/>
      <c r="C227" s="178" t="s">
        <v>563</v>
      </c>
      <c r="D227" s="179">
        <v>100</v>
      </c>
      <c r="E227" s="179" t="s">
        <v>26</v>
      </c>
      <c r="F227" s="181">
        <v>75000</v>
      </c>
      <c r="G227" s="181">
        <f>ROUNDDOWN(D227*F227,-3)</f>
        <v>7500000</v>
      </c>
      <c r="H227" s="181" t="b">
        <f>G227='[5]Pvt SP2D Pusdik'!B228</f>
        <v>1</v>
      </c>
      <c r="I227" s="181">
        <f>'[5]Pvt SP2D Pusdik'!C228</f>
        <v>0</v>
      </c>
      <c r="J227" s="181">
        <f t="shared" ref="J227:J230" si="61">G227-I227</f>
        <v>7500000</v>
      </c>
      <c r="K227" s="181"/>
      <c r="L227" s="181"/>
      <c r="M227" s="181"/>
      <c r="N227" s="181"/>
      <c r="O227" s="251"/>
      <c r="P227" s="251"/>
      <c r="Q227" s="144"/>
    </row>
    <row r="228" spans="1:17" ht="13.2" x14ac:dyDescent="0.25">
      <c r="A228" s="162" t="s">
        <v>226</v>
      </c>
      <c r="B228" s="177"/>
      <c r="C228" s="178" t="s">
        <v>564</v>
      </c>
      <c r="D228" s="179">
        <v>2</v>
      </c>
      <c r="E228" s="179" t="s">
        <v>120</v>
      </c>
      <c r="F228" s="181">
        <v>1500000</v>
      </c>
      <c r="G228" s="181">
        <f>ROUNDDOWN(D228*F228,-3)</f>
        <v>3000000</v>
      </c>
      <c r="H228" s="181" t="b">
        <f>G228='[5]Pvt SP2D Pusdik'!B229</f>
        <v>1</v>
      </c>
      <c r="I228" s="181">
        <f>'[5]Pvt SP2D Pusdik'!C229</f>
        <v>0</v>
      </c>
      <c r="J228" s="181">
        <f t="shared" si="61"/>
        <v>3000000</v>
      </c>
      <c r="K228" s="181"/>
      <c r="L228" s="181"/>
      <c r="M228" s="181"/>
      <c r="N228" s="181">
        <f>L228-M228</f>
        <v>0</v>
      </c>
      <c r="O228" s="251"/>
      <c r="P228" s="251"/>
      <c r="Q228" s="144"/>
    </row>
    <row r="229" spans="1:17" ht="13.2" x14ac:dyDescent="0.25">
      <c r="A229" s="162" t="s">
        <v>227</v>
      </c>
      <c r="B229" s="177"/>
      <c r="C229" s="178" t="s">
        <v>565</v>
      </c>
      <c r="D229" s="179">
        <v>2</v>
      </c>
      <c r="E229" s="179" t="s">
        <v>120</v>
      </c>
      <c r="F229" s="181">
        <v>1500000</v>
      </c>
      <c r="G229" s="181">
        <f>ROUNDDOWN(D229*F229,-3)</f>
        <v>3000000</v>
      </c>
      <c r="H229" s="181" t="b">
        <f>G229='[5]Pvt SP2D Pusdik'!B230</f>
        <v>1</v>
      </c>
      <c r="I229" s="181">
        <f>'[5]Pvt SP2D Pusdik'!C230</f>
        <v>0</v>
      </c>
      <c r="J229" s="181">
        <f t="shared" si="61"/>
        <v>3000000</v>
      </c>
      <c r="K229" s="181"/>
      <c r="L229" s="181"/>
      <c r="M229" s="181"/>
      <c r="N229" s="181"/>
      <c r="O229" s="251"/>
      <c r="P229" s="251"/>
      <c r="Q229" s="144"/>
    </row>
    <row r="230" spans="1:17" ht="13.2" x14ac:dyDescent="0.25">
      <c r="A230" s="162" t="s">
        <v>228</v>
      </c>
      <c r="B230" s="177"/>
      <c r="C230" s="178" t="s">
        <v>566</v>
      </c>
      <c r="D230" s="179">
        <v>2</v>
      </c>
      <c r="E230" s="179" t="s">
        <v>120</v>
      </c>
      <c r="F230" s="181">
        <v>1000000</v>
      </c>
      <c r="G230" s="181">
        <f>ROUNDDOWN(D230*F230,-3)</f>
        <v>2000000</v>
      </c>
      <c r="H230" s="181" t="b">
        <f>G230='[5]Pvt SP2D Pusdik'!B231</f>
        <v>1</v>
      </c>
      <c r="I230" s="181">
        <f>'[5]Pvt SP2D Pusdik'!C231</f>
        <v>0</v>
      </c>
      <c r="J230" s="181">
        <f t="shared" si="61"/>
        <v>2000000</v>
      </c>
      <c r="K230" s="181"/>
      <c r="L230" s="181"/>
      <c r="M230" s="181"/>
      <c r="N230" s="181">
        <f>L230-M230</f>
        <v>0</v>
      </c>
      <c r="O230" s="251"/>
      <c r="P230" s="251"/>
      <c r="Q230" s="144"/>
    </row>
    <row r="231" spans="1:17" ht="13.2" x14ac:dyDescent="0.25">
      <c r="A231" s="162" t="s">
        <v>229</v>
      </c>
      <c r="B231" s="176" t="s">
        <v>536</v>
      </c>
      <c r="C231" s="70" t="s">
        <v>35</v>
      </c>
      <c r="D231" s="69"/>
      <c r="E231" s="69"/>
      <c r="F231" s="71"/>
      <c r="G231" s="71">
        <f>G232</f>
        <v>34500000</v>
      </c>
      <c r="H231" s="71" t="b">
        <f>G231='[5]Pvt SP2D Pusdik'!B232</f>
        <v>1</v>
      </c>
      <c r="I231" s="71">
        <f>'[5]Pvt SP2D Pusdik'!C232</f>
        <v>0</v>
      </c>
      <c r="J231" s="71">
        <f>J232</f>
        <v>34500000</v>
      </c>
      <c r="K231" s="71">
        <f>K232</f>
        <v>0</v>
      </c>
      <c r="L231" s="71">
        <f>L232</f>
        <v>0</v>
      </c>
      <c r="M231" s="71">
        <f>M232</f>
        <v>0</v>
      </c>
      <c r="N231" s="71"/>
      <c r="O231" s="251"/>
      <c r="P231" s="251"/>
      <c r="Q231" s="144"/>
    </row>
    <row r="232" spans="1:17" ht="13.2" x14ac:dyDescent="0.25">
      <c r="A232" s="162" t="s">
        <v>230</v>
      </c>
      <c r="B232" s="177"/>
      <c r="C232" s="178" t="s">
        <v>663</v>
      </c>
      <c r="D232" s="179">
        <v>6</v>
      </c>
      <c r="E232" s="179" t="s">
        <v>26</v>
      </c>
      <c r="F232" s="181">
        <v>5750000</v>
      </c>
      <c r="G232" s="181">
        <f>ROUNDDOWN(D232*F232,-3)</f>
        <v>34500000</v>
      </c>
      <c r="H232" s="181" t="b">
        <f>G232='[5]Pvt SP2D Pusdik'!B233</f>
        <v>1</v>
      </c>
      <c r="I232" s="181">
        <f>'[5]Pvt SP2D Pusdik'!C233</f>
        <v>0</v>
      </c>
      <c r="J232" s="181">
        <f>G232-I232</f>
        <v>34500000</v>
      </c>
      <c r="K232" s="181"/>
      <c r="L232" s="181"/>
      <c r="M232" s="181"/>
      <c r="N232" s="181">
        <f>L232-M232</f>
        <v>0</v>
      </c>
      <c r="O232" s="251"/>
      <c r="P232" s="251"/>
      <c r="Q232" s="144"/>
    </row>
    <row r="233" spans="1:17" ht="13.2" x14ac:dyDescent="0.25">
      <c r="A233" s="162" t="s">
        <v>968</v>
      </c>
      <c r="B233" s="191" t="s">
        <v>969</v>
      </c>
      <c r="C233" s="192" t="s">
        <v>970</v>
      </c>
      <c r="D233" s="193"/>
      <c r="E233" s="193"/>
      <c r="F233" s="194"/>
      <c r="G233" s="194">
        <f>SUM(G234,G239,G241)</f>
        <v>72788000</v>
      </c>
      <c r="H233" s="194" t="b">
        <f>G233='[5]Pvt SP2D Pusdik'!B234</f>
        <v>0</v>
      </c>
      <c r="I233" s="194">
        <f>'[5]Pvt SP2D Pusdik'!C234</f>
        <v>0</v>
      </c>
      <c r="J233" s="194">
        <f>SUM(J234,J239,J241)</f>
        <v>72788000</v>
      </c>
      <c r="K233" s="194">
        <f>SUM(K234,K239,K241)</f>
        <v>0</v>
      </c>
      <c r="L233" s="194">
        <f>SUM(L234,L239,L241)</f>
        <v>0</v>
      </c>
      <c r="M233" s="194">
        <f>SUM(M234,M239,M241)</f>
        <v>0</v>
      </c>
      <c r="N233" s="194"/>
      <c r="O233" s="251" t="s">
        <v>503</v>
      </c>
      <c r="P233" s="251" t="s">
        <v>504</v>
      </c>
      <c r="Q233" s="144"/>
    </row>
    <row r="234" spans="1:17" ht="13.2" x14ac:dyDescent="0.25">
      <c r="A234" s="162" t="s">
        <v>971</v>
      </c>
      <c r="B234" s="183">
        <v>521211</v>
      </c>
      <c r="C234" s="75" t="s">
        <v>24</v>
      </c>
      <c r="D234" s="74"/>
      <c r="E234" s="74"/>
      <c r="F234" s="76"/>
      <c r="G234" s="76">
        <f>SUM(G235:G238)</f>
        <v>7750000</v>
      </c>
      <c r="H234" s="76" t="b">
        <f>G234='[5]Pvt SP2D Pusdik'!B235</f>
        <v>1</v>
      </c>
      <c r="I234" s="76">
        <f>'[5]Pvt SP2D Pusdik'!C235</f>
        <v>0</v>
      </c>
      <c r="J234" s="76">
        <f>SUM(J235:J238)</f>
        <v>7750000</v>
      </c>
      <c r="K234" s="76">
        <f>SUM(K235:K238)</f>
        <v>0</v>
      </c>
      <c r="L234" s="76">
        <f>SUM(L235:L238)</f>
        <v>0</v>
      </c>
      <c r="M234" s="76">
        <f>SUM(M235:M238)</f>
        <v>0</v>
      </c>
      <c r="N234" s="76">
        <f>L234-M234</f>
        <v>0</v>
      </c>
      <c r="O234" s="251"/>
      <c r="P234" s="251"/>
      <c r="Q234" s="144"/>
    </row>
    <row r="235" spans="1:17" ht="13.2" x14ac:dyDescent="0.25">
      <c r="A235" s="162" t="s">
        <v>972</v>
      </c>
      <c r="B235" s="177"/>
      <c r="C235" s="178" t="s">
        <v>563</v>
      </c>
      <c r="D235" s="215">
        <v>50</v>
      </c>
      <c r="E235" s="179" t="s">
        <v>26</v>
      </c>
      <c r="F235" s="181">
        <v>75000</v>
      </c>
      <c r="G235" s="181">
        <f>ROUNDDOWN(D235*F235,-3)</f>
        <v>3750000</v>
      </c>
      <c r="H235" s="181" t="b">
        <f>G235='[5]Pvt SP2D Pusdik'!B236</f>
        <v>1</v>
      </c>
      <c r="I235" s="181">
        <f>'[5]Pvt SP2D Pusdik'!C236</f>
        <v>0</v>
      </c>
      <c r="J235" s="181">
        <f t="shared" ref="J235:J238" si="62">G235-I235</f>
        <v>3750000</v>
      </c>
      <c r="K235" s="181"/>
      <c r="L235" s="181"/>
      <c r="M235" s="181"/>
      <c r="N235" s="181"/>
      <c r="O235" s="251"/>
      <c r="P235" s="251"/>
      <c r="Q235" s="144"/>
    </row>
    <row r="236" spans="1:17" ht="13.2" x14ac:dyDescent="0.25">
      <c r="A236" s="162" t="s">
        <v>973</v>
      </c>
      <c r="B236" s="177"/>
      <c r="C236" s="178" t="s">
        <v>974</v>
      </c>
      <c r="D236" s="215">
        <v>1</v>
      </c>
      <c r="E236" s="179" t="s">
        <v>120</v>
      </c>
      <c r="F236" s="181">
        <v>1500000</v>
      </c>
      <c r="G236" s="181">
        <f t="shared" ref="G236:G238" si="63">ROUNDDOWN(D236*F236,-3)</f>
        <v>1500000</v>
      </c>
      <c r="H236" s="181" t="b">
        <f>G236='[5]Pvt SP2D Pusdik'!B237</f>
        <v>1</v>
      </c>
      <c r="I236" s="181">
        <f>'[5]Pvt SP2D Pusdik'!C237</f>
        <v>0</v>
      </c>
      <c r="J236" s="181">
        <f t="shared" si="62"/>
        <v>1500000</v>
      </c>
      <c r="K236" s="181"/>
      <c r="L236" s="181"/>
      <c r="M236" s="181"/>
      <c r="N236" s="181">
        <f>L236-M236</f>
        <v>0</v>
      </c>
      <c r="O236" s="251"/>
      <c r="P236" s="251"/>
      <c r="Q236" s="144"/>
    </row>
    <row r="237" spans="1:17" ht="13.2" x14ac:dyDescent="0.25">
      <c r="A237" s="162" t="s">
        <v>975</v>
      </c>
      <c r="B237" s="177"/>
      <c r="C237" s="178" t="s">
        <v>565</v>
      </c>
      <c r="D237" s="215">
        <v>1</v>
      </c>
      <c r="E237" s="179" t="s">
        <v>120</v>
      </c>
      <c r="F237" s="181">
        <v>1500000</v>
      </c>
      <c r="G237" s="181">
        <f t="shared" si="63"/>
        <v>1500000</v>
      </c>
      <c r="H237" s="181" t="b">
        <f>G237='[5]Pvt SP2D Pusdik'!B238</f>
        <v>1</v>
      </c>
      <c r="I237" s="181">
        <f>'[5]Pvt SP2D Pusdik'!C238</f>
        <v>0</v>
      </c>
      <c r="J237" s="181">
        <f t="shared" si="62"/>
        <v>1500000</v>
      </c>
      <c r="K237" s="181"/>
      <c r="L237" s="181"/>
      <c r="M237" s="181"/>
      <c r="N237" s="181"/>
      <c r="O237" s="251"/>
      <c r="P237" s="251"/>
      <c r="Q237" s="144"/>
    </row>
    <row r="238" spans="1:17" ht="13.2" x14ac:dyDescent="0.25">
      <c r="A238" s="162" t="s">
        <v>976</v>
      </c>
      <c r="B238" s="177"/>
      <c r="C238" s="178" t="s">
        <v>566</v>
      </c>
      <c r="D238" s="215">
        <v>1</v>
      </c>
      <c r="E238" s="179" t="s">
        <v>120</v>
      </c>
      <c r="F238" s="181">
        <v>1000000</v>
      </c>
      <c r="G238" s="181">
        <f t="shared" si="63"/>
        <v>1000000</v>
      </c>
      <c r="H238" s="181" t="b">
        <f>G238='[5]Pvt SP2D Pusdik'!B239</f>
        <v>1</v>
      </c>
      <c r="I238" s="181">
        <f>'[5]Pvt SP2D Pusdik'!C239</f>
        <v>0</v>
      </c>
      <c r="J238" s="181">
        <f t="shared" si="62"/>
        <v>1000000</v>
      </c>
      <c r="K238" s="181"/>
      <c r="L238" s="181"/>
      <c r="M238" s="181"/>
      <c r="N238" s="181">
        <f>L238-M238</f>
        <v>0</v>
      </c>
      <c r="O238" s="251"/>
      <c r="P238" s="251"/>
      <c r="Q238" s="144"/>
    </row>
    <row r="239" spans="1:17" ht="13.2" x14ac:dyDescent="0.25">
      <c r="A239" s="162" t="s">
        <v>977</v>
      </c>
      <c r="B239" s="176">
        <v>524111</v>
      </c>
      <c r="C239" s="70" t="s">
        <v>35</v>
      </c>
      <c r="D239" s="179"/>
      <c r="E239" s="179"/>
      <c r="F239" s="181"/>
      <c r="G239" s="71">
        <f>G240</f>
        <v>5000000</v>
      </c>
      <c r="H239" s="71" t="b">
        <f>G239='[5]Pvt SP2D Pusdik'!B240</f>
        <v>0</v>
      </c>
      <c r="I239" s="71">
        <f>'[5]Pvt SP2D Pusdik'!C240</f>
        <v>0</v>
      </c>
      <c r="J239" s="71">
        <f>J240</f>
        <v>5000000</v>
      </c>
      <c r="K239" s="71">
        <f>K240</f>
        <v>0</v>
      </c>
      <c r="L239" s="71">
        <f>L240</f>
        <v>0</v>
      </c>
      <c r="M239" s="71">
        <f>M240</f>
        <v>0</v>
      </c>
      <c r="N239" s="71"/>
      <c r="O239" s="251"/>
      <c r="P239" s="251"/>
      <c r="Q239" s="144"/>
    </row>
    <row r="240" spans="1:17" ht="13.2" x14ac:dyDescent="0.25">
      <c r="A240" s="162" t="s">
        <v>978</v>
      </c>
      <c r="B240" s="177"/>
      <c r="C240" s="178" t="s">
        <v>979</v>
      </c>
      <c r="D240" s="215">
        <v>10</v>
      </c>
      <c r="E240" s="179" t="s">
        <v>26</v>
      </c>
      <c r="F240" s="181">
        <v>500000</v>
      </c>
      <c r="G240" s="181">
        <f>ROUNDDOWN(D240*F240,-3)</f>
        <v>5000000</v>
      </c>
      <c r="H240" s="181" t="b">
        <f>G240='[5]Pvt SP2D Pusdik'!B241</f>
        <v>0</v>
      </c>
      <c r="I240" s="181">
        <f>'[5]Pvt SP2D Pusdik'!C241</f>
        <v>0</v>
      </c>
      <c r="J240" s="181">
        <f>G240-I240</f>
        <v>5000000</v>
      </c>
      <c r="K240" s="181"/>
      <c r="L240" s="181"/>
      <c r="M240" s="181"/>
      <c r="N240" s="181">
        <f>L240-M240</f>
        <v>0</v>
      </c>
      <c r="O240" s="251"/>
      <c r="P240" s="251"/>
      <c r="Q240" s="144"/>
    </row>
    <row r="241" spans="1:17" ht="13.2" x14ac:dyDescent="0.25">
      <c r="A241" s="162" t="s">
        <v>980</v>
      </c>
      <c r="B241" s="183" t="s">
        <v>539</v>
      </c>
      <c r="C241" s="75" t="s">
        <v>475</v>
      </c>
      <c r="D241" s="74"/>
      <c r="E241" s="74"/>
      <c r="F241" s="76"/>
      <c r="G241" s="76">
        <f>SUM(G242:G244)</f>
        <v>60038000</v>
      </c>
      <c r="H241" s="76" t="b">
        <f>G241='[5]Pvt SP2D Pusdik'!B242</f>
        <v>1</v>
      </c>
      <c r="I241" s="76">
        <f>'[5]Pvt SP2D Pusdik'!C242</f>
        <v>0</v>
      </c>
      <c r="J241" s="76">
        <f>SUM(J242:J244)</f>
        <v>60038000</v>
      </c>
      <c r="K241" s="76">
        <f>SUM(K242:K244)</f>
        <v>0</v>
      </c>
      <c r="L241" s="76">
        <f>SUM(L242:L244)</f>
        <v>0</v>
      </c>
      <c r="M241" s="76">
        <f>SUM(M242:M244)</f>
        <v>0</v>
      </c>
      <c r="N241" s="76"/>
      <c r="O241" s="251"/>
      <c r="P241" s="251"/>
      <c r="Q241" s="144"/>
    </row>
    <row r="242" spans="1:17" ht="13.2" x14ac:dyDescent="0.25">
      <c r="A242" s="162" t="s">
        <v>981</v>
      </c>
      <c r="B242" s="177"/>
      <c r="C242" s="178" t="s">
        <v>982</v>
      </c>
      <c r="D242" s="215">
        <v>54</v>
      </c>
      <c r="E242" s="179" t="s">
        <v>477</v>
      </c>
      <c r="F242" s="181">
        <v>822000</v>
      </c>
      <c r="G242" s="181">
        <f>ROUNDDOWN(D242*F242,-3)</f>
        <v>44388000</v>
      </c>
      <c r="H242" s="181" t="b">
        <f>G242='[5]Pvt SP2D Pusdik'!B243</f>
        <v>1</v>
      </c>
      <c r="I242" s="181">
        <f>'[5]Pvt SP2D Pusdik'!C243</f>
        <v>0</v>
      </c>
      <c r="J242" s="181">
        <f t="shared" ref="J242:J244" si="64">G242-I242</f>
        <v>44388000</v>
      </c>
      <c r="K242" s="181"/>
      <c r="L242" s="181"/>
      <c r="M242" s="181"/>
      <c r="N242" s="181">
        <f>L242-M242</f>
        <v>0</v>
      </c>
      <c r="O242" s="251"/>
      <c r="P242" s="251"/>
      <c r="Q242" s="144"/>
    </row>
    <row r="243" spans="1:17" ht="13.2" x14ac:dyDescent="0.25">
      <c r="A243" s="162" t="s">
        <v>983</v>
      </c>
      <c r="B243" s="177"/>
      <c r="C243" s="178" t="s">
        <v>984</v>
      </c>
      <c r="D243" s="215">
        <v>81</v>
      </c>
      <c r="E243" s="179" t="s">
        <v>477</v>
      </c>
      <c r="F243" s="181">
        <v>150000</v>
      </c>
      <c r="G243" s="181">
        <f>ROUNDDOWN(D243*F243,-3)</f>
        <v>12150000</v>
      </c>
      <c r="H243" s="181" t="b">
        <f>G243='[5]Pvt SP2D Pusdik'!B244</f>
        <v>1</v>
      </c>
      <c r="I243" s="181">
        <f>'[5]Pvt SP2D Pusdik'!C244</f>
        <v>0</v>
      </c>
      <c r="J243" s="181">
        <f t="shared" si="64"/>
        <v>12150000</v>
      </c>
      <c r="K243" s="181"/>
      <c r="L243" s="181"/>
      <c r="M243" s="181"/>
      <c r="N243" s="181"/>
      <c r="O243" s="251"/>
      <c r="P243" s="251"/>
      <c r="Q243" s="144"/>
    </row>
    <row r="244" spans="1:17" ht="13.2" x14ac:dyDescent="0.25">
      <c r="A244" s="162" t="s">
        <v>985</v>
      </c>
      <c r="B244" s="177"/>
      <c r="C244" s="178" t="s">
        <v>986</v>
      </c>
      <c r="D244" s="215">
        <v>10</v>
      </c>
      <c r="E244" s="179" t="s">
        <v>477</v>
      </c>
      <c r="F244" s="181">
        <v>350000</v>
      </c>
      <c r="G244" s="181">
        <f>ROUNDDOWN(D244*F244,-3)</f>
        <v>3500000</v>
      </c>
      <c r="H244" s="181" t="b">
        <f>G244='[5]Pvt SP2D Pusdik'!B245</f>
        <v>1</v>
      </c>
      <c r="I244" s="181">
        <f>'[5]Pvt SP2D Pusdik'!C245</f>
        <v>0</v>
      </c>
      <c r="J244" s="181">
        <f t="shared" si="64"/>
        <v>3500000</v>
      </c>
      <c r="K244" s="181"/>
      <c r="L244" s="181"/>
      <c r="M244" s="181"/>
      <c r="N244" s="181">
        <f>L244-M244</f>
        <v>0</v>
      </c>
      <c r="O244" s="251"/>
      <c r="P244" s="251"/>
      <c r="Q244" s="144"/>
    </row>
    <row r="245" spans="1:17" ht="13.2" x14ac:dyDescent="0.25">
      <c r="A245" s="162" t="s">
        <v>231</v>
      </c>
      <c r="B245" s="226" t="s">
        <v>232</v>
      </c>
      <c r="C245" s="108" t="s">
        <v>233</v>
      </c>
      <c r="D245" s="107">
        <v>1</v>
      </c>
      <c r="E245" s="107" t="s">
        <v>123</v>
      </c>
      <c r="F245" s="109"/>
      <c r="G245" s="109">
        <f>SUM(G246,G272)</f>
        <v>9231678000</v>
      </c>
      <c r="H245" s="109" t="b">
        <f>G245='[5]Pvt SP2D Pusdik'!B246</f>
        <v>1</v>
      </c>
      <c r="I245" s="109">
        <f>'[5]Pvt SP2D Pusdik'!C246</f>
        <v>4635387661</v>
      </c>
      <c r="J245" s="109">
        <f>SUM(J246,J272)</f>
        <v>4596290339</v>
      </c>
      <c r="K245" s="109">
        <f>SUM(K246,K272)</f>
        <v>0</v>
      </c>
      <c r="L245" s="109">
        <f>SUM(L246,L272)</f>
        <v>0</v>
      </c>
      <c r="M245" s="109">
        <f>SUM(M246,M272)</f>
        <v>0</v>
      </c>
      <c r="N245" s="109"/>
      <c r="O245" s="251"/>
      <c r="P245" s="251"/>
      <c r="Q245" s="144"/>
    </row>
    <row r="246" spans="1:17" ht="14.4" x14ac:dyDescent="0.3">
      <c r="A246" t="s">
        <v>544</v>
      </c>
      <c r="B246" s="217" t="s">
        <v>545</v>
      </c>
      <c r="C246" s="227" t="s">
        <v>546</v>
      </c>
      <c r="D246" s="228"/>
      <c r="E246" s="228" t="s">
        <v>562</v>
      </c>
      <c r="F246" s="229"/>
      <c r="G246" s="229">
        <f>G247</f>
        <v>7036020000</v>
      </c>
      <c r="H246" s="229" t="b">
        <f>G246='[5]Pvt SP2D Pusdik'!B247</f>
        <v>1</v>
      </c>
      <c r="I246" s="229">
        <f>'[5]Pvt SP2D Pusdik'!C247</f>
        <v>3672413226</v>
      </c>
      <c r="J246" s="229">
        <f>J247</f>
        <v>3363606774</v>
      </c>
      <c r="K246" s="229">
        <f>K247</f>
        <v>0</v>
      </c>
      <c r="L246" s="229">
        <f>L247</f>
        <v>0</v>
      </c>
      <c r="M246" s="229">
        <f>M247</f>
        <v>0</v>
      </c>
      <c r="N246" s="229">
        <f>L246-M246</f>
        <v>0</v>
      </c>
      <c r="O246" s="251"/>
      <c r="P246" s="251"/>
      <c r="Q246" s="144"/>
    </row>
    <row r="247" spans="1:17" ht="13.2" x14ac:dyDescent="0.25">
      <c r="A247" s="162" t="s">
        <v>664</v>
      </c>
      <c r="B247" s="191" t="s">
        <v>665</v>
      </c>
      <c r="C247" s="192" t="s">
        <v>547</v>
      </c>
      <c r="D247" s="193"/>
      <c r="E247" s="193"/>
      <c r="F247" s="194"/>
      <c r="G247" s="194">
        <f>SUM(G248,G250,G252,G254,G256,G258,G260,G262,G264,G266,G268,G270)</f>
        <v>7036020000</v>
      </c>
      <c r="H247" s="194" t="b">
        <f>G247='[5]Pvt SP2D Pusdik'!B248</f>
        <v>1</v>
      </c>
      <c r="I247" s="194">
        <f>'[5]Pvt SP2D Pusdik'!C248</f>
        <v>3672413226</v>
      </c>
      <c r="J247" s="194">
        <f>SUM(J248,J250,J252,J254,J256,J258,J260,J262,J264,J266,J268,J270)</f>
        <v>3363606774</v>
      </c>
      <c r="K247" s="194">
        <f>SUM(K248,K250,K252,K254,K256,K258,K260,K262,K264,K266,K268,K270)</f>
        <v>0</v>
      </c>
      <c r="L247" s="194">
        <f>SUM(L248,L250,L252,L254,L256,L258,L260,L262,L264,L266,L268,L270)</f>
        <v>0</v>
      </c>
      <c r="M247" s="194">
        <f>SUM(M248,M250,M252,M254,M256,M258,M260,M262,M264,M266,M268,M270)</f>
        <v>0</v>
      </c>
      <c r="N247" s="194"/>
      <c r="O247" s="251" t="s">
        <v>503</v>
      </c>
      <c r="P247" s="251" t="s">
        <v>508</v>
      </c>
      <c r="Q247" s="144"/>
    </row>
    <row r="248" spans="1:17" ht="13.2" x14ac:dyDescent="0.25">
      <c r="A248" s="162" t="s">
        <v>666</v>
      </c>
      <c r="B248" s="189" t="s">
        <v>667</v>
      </c>
      <c r="C248" s="78" t="s">
        <v>548</v>
      </c>
      <c r="D248" s="77"/>
      <c r="E248" s="77"/>
      <c r="F248" s="79"/>
      <c r="G248" s="79">
        <f>G249</f>
        <v>2390272000</v>
      </c>
      <c r="H248" s="79" t="b">
        <f>G248='[5]Pvt SP2D Pusdik'!B249</f>
        <v>1</v>
      </c>
      <c r="I248" s="79">
        <f>'[5]Pvt SP2D Pusdik'!C249</f>
        <v>1474194400</v>
      </c>
      <c r="J248" s="79">
        <f>J249</f>
        <v>916077600</v>
      </c>
      <c r="K248" s="79">
        <f>K249</f>
        <v>0</v>
      </c>
      <c r="L248" s="79">
        <f>L249</f>
        <v>0</v>
      </c>
      <c r="M248" s="79">
        <f>M249</f>
        <v>0</v>
      </c>
      <c r="N248" s="79">
        <f>SUM(N249,N273,N279,N292)</f>
        <v>0</v>
      </c>
      <c r="O248" s="251"/>
      <c r="P248" s="251"/>
      <c r="Q248" s="144"/>
    </row>
    <row r="249" spans="1:17" ht="13.2" x14ac:dyDescent="0.25">
      <c r="A249" s="162" t="s">
        <v>668</v>
      </c>
      <c r="B249" s="177"/>
      <c r="C249" s="178" t="s">
        <v>669</v>
      </c>
      <c r="D249" s="179">
        <v>14</v>
      </c>
      <c r="E249" s="179" t="s">
        <v>670</v>
      </c>
      <c r="F249" s="181">
        <v>170733715</v>
      </c>
      <c r="G249" s="181">
        <f>ROUNDDOWN(D249*F249,-3)</f>
        <v>2390272000</v>
      </c>
      <c r="H249" s="181" t="b">
        <f>G249='[5]Pvt SP2D Pusdik'!B250</f>
        <v>1</v>
      </c>
      <c r="I249" s="181">
        <f>'[5]Pvt SP2D Pusdik'!C250</f>
        <v>1474194400</v>
      </c>
      <c r="J249" s="181">
        <f>G249-I249</f>
        <v>916077600</v>
      </c>
      <c r="K249" s="181"/>
      <c r="L249" s="181"/>
      <c r="M249" s="181"/>
      <c r="N249" s="181">
        <f>SUM(N250,N261,N263)</f>
        <v>0</v>
      </c>
      <c r="O249" s="251"/>
      <c r="P249" s="251"/>
      <c r="Q249" s="144"/>
    </row>
    <row r="250" spans="1:17" ht="13.2" x14ac:dyDescent="0.25">
      <c r="A250" s="162" t="s">
        <v>671</v>
      </c>
      <c r="B250" s="183" t="s">
        <v>672</v>
      </c>
      <c r="C250" s="75" t="s">
        <v>549</v>
      </c>
      <c r="D250" s="74"/>
      <c r="E250" s="74"/>
      <c r="F250" s="76"/>
      <c r="G250" s="76">
        <f>G251</f>
        <v>109000</v>
      </c>
      <c r="H250" s="76" t="b">
        <f>G250='[5]Pvt SP2D Pusdik'!B251</f>
        <v>1</v>
      </c>
      <c r="I250" s="76">
        <f>'[5]Pvt SP2D Pusdik'!C251</f>
        <v>23296</v>
      </c>
      <c r="J250" s="76">
        <f>J251</f>
        <v>85704</v>
      </c>
      <c r="K250" s="76">
        <f>K251</f>
        <v>0</v>
      </c>
      <c r="L250" s="76">
        <f>L251</f>
        <v>0</v>
      </c>
      <c r="M250" s="76">
        <f>M251</f>
        <v>0</v>
      </c>
      <c r="N250" s="76">
        <f>L250-M250</f>
        <v>0</v>
      </c>
      <c r="O250" s="251"/>
      <c r="P250" s="251"/>
      <c r="Q250" s="144"/>
    </row>
    <row r="251" spans="1:17" ht="13.2" x14ac:dyDescent="0.25">
      <c r="A251" s="162" t="s">
        <v>673</v>
      </c>
      <c r="B251" s="177"/>
      <c r="C251" s="178" t="s">
        <v>674</v>
      </c>
      <c r="D251" s="179">
        <v>14</v>
      </c>
      <c r="E251" s="179" t="s">
        <v>670</v>
      </c>
      <c r="F251" s="181">
        <v>7786</v>
      </c>
      <c r="G251" s="181">
        <f>ROUNDDOWN(D251*F251,-3)</f>
        <v>109000</v>
      </c>
      <c r="H251" s="181" t="b">
        <f>G251='[5]Pvt SP2D Pusdik'!B252</f>
        <v>1</v>
      </c>
      <c r="I251" s="181">
        <f>'[5]Pvt SP2D Pusdik'!C252</f>
        <v>23296</v>
      </c>
      <c r="J251" s="181">
        <f>G251-I251</f>
        <v>85704</v>
      </c>
      <c r="K251" s="181"/>
      <c r="L251" s="181"/>
      <c r="M251" s="181"/>
      <c r="N251" s="181"/>
      <c r="O251" s="251"/>
      <c r="P251" s="251"/>
      <c r="Q251" s="144"/>
    </row>
    <row r="252" spans="1:17" ht="13.2" x14ac:dyDescent="0.25">
      <c r="A252" s="162" t="s">
        <v>675</v>
      </c>
      <c r="B252" s="183" t="s">
        <v>676</v>
      </c>
      <c r="C252" s="75" t="s">
        <v>550</v>
      </c>
      <c r="D252" s="74"/>
      <c r="E252" s="74"/>
      <c r="F252" s="76"/>
      <c r="G252" s="76">
        <f>G253</f>
        <v>163168000</v>
      </c>
      <c r="H252" s="76" t="b">
        <f>G252='[5]Pvt SP2D Pusdik'!B253</f>
        <v>1</v>
      </c>
      <c r="I252" s="76">
        <f>'[5]Pvt SP2D Pusdik'!C253</f>
        <v>96507850</v>
      </c>
      <c r="J252" s="76">
        <f>J253</f>
        <v>66660150</v>
      </c>
      <c r="K252" s="76">
        <f>K253</f>
        <v>0</v>
      </c>
      <c r="L252" s="76">
        <f>L253</f>
        <v>0</v>
      </c>
      <c r="M252" s="76">
        <f>M253</f>
        <v>0</v>
      </c>
      <c r="N252" s="76"/>
      <c r="O252" s="251"/>
      <c r="P252" s="251"/>
      <c r="Q252" s="144"/>
    </row>
    <row r="253" spans="1:17" ht="13.2" x14ac:dyDescent="0.25">
      <c r="A253" s="162" t="s">
        <v>677</v>
      </c>
      <c r="B253" s="177"/>
      <c r="C253" s="178" t="s">
        <v>678</v>
      </c>
      <c r="D253" s="179">
        <v>14</v>
      </c>
      <c r="E253" s="179" t="s">
        <v>670</v>
      </c>
      <c r="F253" s="181">
        <v>11654858</v>
      </c>
      <c r="G253" s="181">
        <f>ROUNDDOWN(D253*F253,-3)</f>
        <v>163168000</v>
      </c>
      <c r="H253" s="181" t="b">
        <f>G253='[5]Pvt SP2D Pusdik'!B254</f>
        <v>1</v>
      </c>
      <c r="I253" s="181">
        <f>'[5]Pvt SP2D Pusdik'!C254</f>
        <v>96507850</v>
      </c>
      <c r="J253" s="181">
        <f>G253-I253</f>
        <v>66660150</v>
      </c>
      <c r="K253" s="181"/>
      <c r="L253" s="181"/>
      <c r="M253" s="181"/>
      <c r="N253" s="181"/>
      <c r="O253" s="251"/>
      <c r="P253" s="251"/>
      <c r="Q253" s="144"/>
    </row>
    <row r="254" spans="1:17" ht="13.2" x14ac:dyDescent="0.25">
      <c r="A254" s="162" t="s">
        <v>679</v>
      </c>
      <c r="B254" s="183" t="s">
        <v>680</v>
      </c>
      <c r="C254" s="75" t="s">
        <v>551</v>
      </c>
      <c r="D254" s="74"/>
      <c r="E254" s="74"/>
      <c r="F254" s="76"/>
      <c r="G254" s="76">
        <f>G255</f>
        <v>57444000</v>
      </c>
      <c r="H254" s="76" t="b">
        <f>G254='[5]Pvt SP2D Pusdik'!B255</f>
        <v>1</v>
      </c>
      <c r="I254" s="76">
        <f>'[5]Pvt SP2D Pusdik'!C255</f>
        <v>29771392</v>
      </c>
      <c r="J254" s="76">
        <f>J255</f>
        <v>27672608</v>
      </c>
      <c r="K254" s="76">
        <f>K255</f>
        <v>0</v>
      </c>
      <c r="L254" s="76">
        <f>L255</f>
        <v>0</v>
      </c>
      <c r="M254" s="76">
        <f>M255</f>
        <v>0</v>
      </c>
      <c r="N254" s="76"/>
      <c r="O254" s="251"/>
      <c r="P254" s="251"/>
      <c r="Q254" s="144"/>
    </row>
    <row r="255" spans="1:17" ht="13.2" x14ac:dyDescent="0.25">
      <c r="A255" s="162" t="s">
        <v>681</v>
      </c>
      <c r="B255" s="177"/>
      <c r="C255" s="178" t="s">
        <v>682</v>
      </c>
      <c r="D255" s="179">
        <v>14</v>
      </c>
      <c r="E255" s="179" t="s">
        <v>670</v>
      </c>
      <c r="F255" s="181">
        <v>4103143</v>
      </c>
      <c r="G255" s="181">
        <f>ROUNDDOWN(D255*F255,-3)</f>
        <v>57444000</v>
      </c>
      <c r="H255" s="181" t="b">
        <f>G255='[5]Pvt SP2D Pusdik'!B256</f>
        <v>1</v>
      </c>
      <c r="I255" s="181">
        <f>'[5]Pvt SP2D Pusdik'!C256</f>
        <v>29771392</v>
      </c>
      <c r="J255" s="181">
        <f>G255-I255</f>
        <v>27672608</v>
      </c>
      <c r="K255" s="181"/>
      <c r="L255" s="181"/>
      <c r="M255" s="181"/>
      <c r="N255" s="181"/>
      <c r="O255" s="251"/>
      <c r="P255" s="251"/>
      <c r="Q255" s="144"/>
    </row>
    <row r="256" spans="1:17" ht="13.2" x14ac:dyDescent="0.25">
      <c r="A256" s="162" t="s">
        <v>683</v>
      </c>
      <c r="B256" s="183" t="s">
        <v>684</v>
      </c>
      <c r="C256" s="75" t="s">
        <v>552</v>
      </c>
      <c r="D256" s="74"/>
      <c r="E256" s="74"/>
      <c r="F256" s="76"/>
      <c r="G256" s="76">
        <f>G257</f>
        <v>136220000</v>
      </c>
      <c r="H256" s="76" t="b">
        <f>G256='[5]Pvt SP2D Pusdik'!B257</f>
        <v>1</v>
      </c>
      <c r="I256" s="76">
        <f>'[5]Pvt SP2D Pusdik'!C257</f>
        <v>48680000</v>
      </c>
      <c r="J256" s="76">
        <f>J257</f>
        <v>87540000</v>
      </c>
      <c r="K256" s="76">
        <f>K257</f>
        <v>0</v>
      </c>
      <c r="L256" s="76">
        <f>L257</f>
        <v>0</v>
      </c>
      <c r="M256" s="76">
        <f>M257</f>
        <v>0</v>
      </c>
      <c r="N256" s="76"/>
      <c r="O256" s="251"/>
      <c r="P256" s="251"/>
      <c r="Q256" s="144"/>
    </row>
    <row r="257" spans="1:17" ht="13.2" x14ac:dyDescent="0.25">
      <c r="A257" s="162" t="s">
        <v>685</v>
      </c>
      <c r="B257" s="177"/>
      <c r="C257" s="178" t="s">
        <v>686</v>
      </c>
      <c r="D257" s="179">
        <v>14</v>
      </c>
      <c r="E257" s="179" t="s">
        <v>670</v>
      </c>
      <c r="F257" s="181">
        <v>9730000</v>
      </c>
      <c r="G257" s="181">
        <f>ROUNDDOWN(D257*F257,-3)</f>
        <v>136220000</v>
      </c>
      <c r="H257" s="181" t="b">
        <f>G257='[5]Pvt SP2D Pusdik'!B258</f>
        <v>1</v>
      </c>
      <c r="I257" s="181">
        <f>'[5]Pvt SP2D Pusdik'!C258</f>
        <v>48680000</v>
      </c>
      <c r="J257" s="181">
        <f>G257-I257</f>
        <v>87540000</v>
      </c>
      <c r="K257" s="181"/>
      <c r="L257" s="181"/>
      <c r="M257" s="181"/>
      <c r="N257" s="181"/>
      <c r="O257" s="251"/>
      <c r="P257" s="251"/>
      <c r="Q257" s="144"/>
    </row>
    <row r="258" spans="1:17" ht="13.2" x14ac:dyDescent="0.25">
      <c r="A258" s="162" t="s">
        <v>687</v>
      </c>
      <c r="B258" s="183" t="s">
        <v>688</v>
      </c>
      <c r="C258" s="75" t="s">
        <v>553</v>
      </c>
      <c r="D258" s="74"/>
      <c r="E258" s="74"/>
      <c r="F258" s="76"/>
      <c r="G258" s="76">
        <f>G259</f>
        <v>198366000</v>
      </c>
      <c r="H258" s="76" t="b">
        <f>G258='[5]Pvt SP2D Pusdik'!B259</f>
        <v>1</v>
      </c>
      <c r="I258" s="76">
        <f>'[5]Pvt SP2D Pusdik'!C259</f>
        <v>176210000</v>
      </c>
      <c r="J258" s="76">
        <f>J259</f>
        <v>22156000</v>
      </c>
      <c r="K258" s="76">
        <f>K259</f>
        <v>0</v>
      </c>
      <c r="L258" s="76">
        <f>L259</f>
        <v>0</v>
      </c>
      <c r="M258" s="76">
        <f>M259</f>
        <v>0</v>
      </c>
      <c r="N258" s="76"/>
      <c r="O258" s="251"/>
      <c r="P258" s="251"/>
      <c r="Q258" s="144"/>
    </row>
    <row r="259" spans="1:17" ht="13.2" x14ac:dyDescent="0.25">
      <c r="A259" s="162" t="s">
        <v>689</v>
      </c>
      <c r="B259" s="177"/>
      <c r="C259" s="178" t="s">
        <v>690</v>
      </c>
      <c r="D259" s="179">
        <v>14</v>
      </c>
      <c r="E259" s="179" t="s">
        <v>670</v>
      </c>
      <c r="F259" s="181">
        <v>14169000</v>
      </c>
      <c r="G259" s="181">
        <f>ROUNDDOWN(D259*F259,-3)</f>
        <v>198366000</v>
      </c>
      <c r="H259" s="181" t="b">
        <f>G259='[5]Pvt SP2D Pusdik'!B260</f>
        <v>1</v>
      </c>
      <c r="I259" s="181">
        <f>'[5]Pvt SP2D Pusdik'!C260</f>
        <v>176210000</v>
      </c>
      <c r="J259" s="181">
        <f>G259-I259</f>
        <v>22156000</v>
      </c>
      <c r="K259" s="181"/>
      <c r="L259" s="181"/>
      <c r="M259" s="181"/>
      <c r="N259" s="181"/>
      <c r="O259" s="251"/>
      <c r="P259" s="251"/>
      <c r="Q259" s="144"/>
    </row>
    <row r="260" spans="1:17" ht="13.2" x14ac:dyDescent="0.25">
      <c r="A260" s="162" t="s">
        <v>691</v>
      </c>
      <c r="B260" s="183" t="s">
        <v>692</v>
      </c>
      <c r="C260" s="75" t="s">
        <v>554</v>
      </c>
      <c r="D260" s="74"/>
      <c r="E260" s="74"/>
      <c r="F260" s="76"/>
      <c r="G260" s="76">
        <f>G261</f>
        <v>13346000</v>
      </c>
      <c r="H260" s="76" t="b">
        <f>G260='[5]Pvt SP2D Pusdik'!B261</f>
        <v>1</v>
      </c>
      <c r="I260" s="76">
        <f>'[5]Pvt SP2D Pusdik'!C261</f>
        <v>7993313</v>
      </c>
      <c r="J260" s="76">
        <f>J261</f>
        <v>5352687</v>
      </c>
      <c r="K260" s="76">
        <f>K261</f>
        <v>0</v>
      </c>
      <c r="L260" s="76">
        <f>L261</f>
        <v>0</v>
      </c>
      <c r="M260" s="76">
        <f>M261</f>
        <v>0</v>
      </c>
      <c r="N260" s="76"/>
      <c r="O260" s="251"/>
      <c r="P260" s="251"/>
      <c r="Q260" s="144"/>
    </row>
    <row r="261" spans="1:17" ht="13.2" x14ac:dyDescent="0.25">
      <c r="A261" s="162" t="s">
        <v>693</v>
      </c>
      <c r="B261" s="177"/>
      <c r="C261" s="178" t="s">
        <v>694</v>
      </c>
      <c r="D261" s="179">
        <v>14</v>
      </c>
      <c r="E261" s="179" t="s">
        <v>670</v>
      </c>
      <c r="F261" s="181">
        <v>953357</v>
      </c>
      <c r="G261" s="181">
        <f>ROUNDDOWN(D261*F261,-3)</f>
        <v>13346000</v>
      </c>
      <c r="H261" s="181" t="b">
        <f>G261='[5]Pvt SP2D Pusdik'!B262</f>
        <v>1</v>
      </c>
      <c r="I261" s="181">
        <f>'[5]Pvt SP2D Pusdik'!C262</f>
        <v>7993313</v>
      </c>
      <c r="J261" s="181">
        <f>G261-I261</f>
        <v>5352687</v>
      </c>
      <c r="K261" s="181"/>
      <c r="L261" s="181"/>
      <c r="M261" s="181"/>
      <c r="N261" s="181">
        <f>L261-M261</f>
        <v>0</v>
      </c>
      <c r="O261" s="251"/>
      <c r="P261" s="251"/>
      <c r="Q261" s="144"/>
    </row>
    <row r="262" spans="1:17" ht="13.2" x14ac:dyDescent="0.25">
      <c r="A262" s="162" t="s">
        <v>695</v>
      </c>
      <c r="B262" s="176" t="s">
        <v>696</v>
      </c>
      <c r="C262" s="70" t="s">
        <v>555</v>
      </c>
      <c r="D262" s="69"/>
      <c r="E262" s="69"/>
      <c r="F262" s="71"/>
      <c r="G262" s="71">
        <f>G263</f>
        <v>113636000</v>
      </c>
      <c r="H262" s="71" t="b">
        <f>G262='[5]Pvt SP2D Pusdik'!B263</f>
        <v>1</v>
      </c>
      <c r="I262" s="71">
        <f>'[5]Pvt SP2D Pusdik'!C263</f>
        <v>78068760</v>
      </c>
      <c r="J262" s="71">
        <f>J263</f>
        <v>35567240</v>
      </c>
      <c r="K262" s="71">
        <f>K263</f>
        <v>0</v>
      </c>
      <c r="L262" s="71">
        <f>L263</f>
        <v>0</v>
      </c>
      <c r="M262" s="71">
        <f>M263</f>
        <v>0</v>
      </c>
      <c r="N262" s="71"/>
      <c r="O262" s="251"/>
      <c r="P262" s="251"/>
      <c r="Q262" s="144"/>
    </row>
    <row r="263" spans="1:17" ht="13.2" x14ac:dyDescent="0.25">
      <c r="A263" s="162" t="s">
        <v>697</v>
      </c>
      <c r="B263" s="177"/>
      <c r="C263" s="178" t="s">
        <v>698</v>
      </c>
      <c r="D263" s="179">
        <v>1</v>
      </c>
      <c r="E263" s="179" t="s">
        <v>386</v>
      </c>
      <c r="F263" s="181">
        <v>113636000</v>
      </c>
      <c r="G263" s="181">
        <f>ROUNDDOWN(D263*F263,-3)</f>
        <v>113636000</v>
      </c>
      <c r="H263" s="181" t="b">
        <f>G263='[5]Pvt SP2D Pusdik'!B264</f>
        <v>1</v>
      </c>
      <c r="I263" s="181">
        <f>'[5]Pvt SP2D Pusdik'!C264</f>
        <v>78068760</v>
      </c>
      <c r="J263" s="181">
        <f>G263-I263</f>
        <v>35567240</v>
      </c>
      <c r="K263" s="181"/>
      <c r="L263" s="181"/>
      <c r="M263" s="181"/>
      <c r="N263" s="181">
        <f>L263-M263</f>
        <v>0</v>
      </c>
      <c r="O263" s="251"/>
      <c r="P263" s="251"/>
      <c r="Q263" s="144"/>
    </row>
    <row r="264" spans="1:17" ht="13.2" x14ac:dyDescent="0.25">
      <c r="A264" s="162" t="s">
        <v>699</v>
      </c>
      <c r="B264" s="183" t="s">
        <v>700</v>
      </c>
      <c r="C264" s="75" t="s">
        <v>556</v>
      </c>
      <c r="D264" s="74"/>
      <c r="E264" s="74"/>
      <c r="F264" s="76"/>
      <c r="G264" s="76">
        <f>G265</f>
        <v>451220000</v>
      </c>
      <c r="H264" s="76" t="b">
        <f>G264='[5]Pvt SP2D Pusdik'!B265</f>
        <v>1</v>
      </c>
      <c r="I264" s="76">
        <f>'[5]Pvt SP2D Pusdik'!C265</f>
        <v>125497000</v>
      </c>
      <c r="J264" s="76">
        <f>J265</f>
        <v>325723000</v>
      </c>
      <c r="K264" s="76">
        <f>K265</f>
        <v>0</v>
      </c>
      <c r="L264" s="76">
        <f>L265</f>
        <v>0</v>
      </c>
      <c r="M264" s="76">
        <f>M265</f>
        <v>0</v>
      </c>
      <c r="N264" s="76"/>
      <c r="O264" s="251"/>
      <c r="P264" s="251"/>
      <c r="Q264" s="144"/>
    </row>
    <row r="265" spans="1:17" ht="13.2" x14ac:dyDescent="0.25">
      <c r="A265" s="162" t="s">
        <v>701</v>
      </c>
      <c r="B265" s="177"/>
      <c r="C265" s="178" t="s">
        <v>702</v>
      </c>
      <c r="D265" s="179">
        <v>1</v>
      </c>
      <c r="E265" s="179" t="s">
        <v>386</v>
      </c>
      <c r="F265" s="181">
        <v>451220000</v>
      </c>
      <c r="G265" s="181">
        <f>ROUNDDOWN(D265*F265,-3)</f>
        <v>451220000</v>
      </c>
      <c r="H265" s="181" t="b">
        <f>G265='[5]Pvt SP2D Pusdik'!B266</f>
        <v>1</v>
      </c>
      <c r="I265" s="181">
        <f>'[5]Pvt SP2D Pusdik'!C266</f>
        <v>125497000</v>
      </c>
      <c r="J265" s="181">
        <f>G265-I265</f>
        <v>325723000</v>
      </c>
      <c r="K265" s="181"/>
      <c r="L265" s="181"/>
      <c r="M265" s="181"/>
      <c r="N265" s="181"/>
      <c r="O265" s="251"/>
      <c r="P265" s="251"/>
      <c r="Q265" s="144"/>
    </row>
    <row r="266" spans="1:17" ht="13.2" x14ac:dyDescent="0.25">
      <c r="A266" s="162" t="s">
        <v>703</v>
      </c>
      <c r="B266" s="176" t="s">
        <v>704</v>
      </c>
      <c r="C266" s="70" t="s">
        <v>557</v>
      </c>
      <c r="D266" s="69"/>
      <c r="E266" s="69"/>
      <c r="F266" s="71"/>
      <c r="G266" s="71">
        <f>G267</f>
        <v>81480000</v>
      </c>
      <c r="H266" s="71" t="b">
        <f>G266='[5]Pvt SP2D Pusdik'!B267</f>
        <v>1</v>
      </c>
      <c r="I266" s="71">
        <f>'[5]Pvt SP2D Pusdik'!C267</f>
        <v>44880000</v>
      </c>
      <c r="J266" s="71">
        <f>J267</f>
        <v>36600000</v>
      </c>
      <c r="K266" s="71">
        <f>K267</f>
        <v>0</v>
      </c>
      <c r="L266" s="71">
        <f>L267</f>
        <v>0</v>
      </c>
      <c r="M266" s="71">
        <f>M267</f>
        <v>0</v>
      </c>
      <c r="N266" s="71"/>
      <c r="O266" s="251"/>
      <c r="P266" s="251"/>
      <c r="Q266" s="144"/>
    </row>
    <row r="267" spans="1:17" ht="13.2" x14ac:dyDescent="0.25">
      <c r="A267" s="162" t="s">
        <v>705</v>
      </c>
      <c r="B267" s="177"/>
      <c r="C267" s="178" t="s">
        <v>706</v>
      </c>
      <c r="D267" s="179">
        <v>14</v>
      </c>
      <c r="E267" s="179" t="s">
        <v>670</v>
      </c>
      <c r="F267" s="181">
        <v>5820000</v>
      </c>
      <c r="G267" s="181">
        <f>ROUNDDOWN(D267*F267,-3)</f>
        <v>81480000</v>
      </c>
      <c r="H267" s="181" t="b">
        <f>G267='[5]Pvt SP2D Pusdik'!B268</f>
        <v>1</v>
      </c>
      <c r="I267" s="181">
        <f>'[5]Pvt SP2D Pusdik'!C268</f>
        <v>44880000</v>
      </c>
      <c r="J267" s="181">
        <f>G267-I267</f>
        <v>36600000</v>
      </c>
      <c r="K267" s="181"/>
      <c r="L267" s="181"/>
      <c r="M267" s="181"/>
      <c r="N267" s="181"/>
      <c r="O267" s="251"/>
      <c r="P267" s="251"/>
      <c r="Q267" s="144"/>
    </row>
    <row r="268" spans="1:17" ht="13.2" x14ac:dyDescent="0.25">
      <c r="A268" s="162" t="s">
        <v>707</v>
      </c>
      <c r="B268" s="189" t="s">
        <v>708</v>
      </c>
      <c r="C268" s="78" t="s">
        <v>709</v>
      </c>
      <c r="D268" s="77"/>
      <c r="E268" s="77"/>
      <c r="F268" s="79"/>
      <c r="G268" s="79">
        <f>G269</f>
        <v>173032000</v>
      </c>
      <c r="H268" s="79" t="b">
        <f>G268='[5]Pvt SP2D Pusdik'!B269</f>
        <v>1</v>
      </c>
      <c r="I268" s="79">
        <f>'[5]Pvt SP2D Pusdik'!C269</f>
        <v>4415000</v>
      </c>
      <c r="J268" s="79">
        <f>J269</f>
        <v>168617000</v>
      </c>
      <c r="K268" s="79">
        <f>K269</f>
        <v>0</v>
      </c>
      <c r="L268" s="79">
        <f>L269</f>
        <v>0</v>
      </c>
      <c r="M268" s="79">
        <f>M269</f>
        <v>0</v>
      </c>
      <c r="N268" s="79"/>
      <c r="O268" s="251"/>
      <c r="P268" s="251"/>
      <c r="Q268" s="144"/>
    </row>
    <row r="269" spans="1:17" ht="13.2" x14ac:dyDescent="0.25">
      <c r="A269" s="162" t="s">
        <v>710</v>
      </c>
      <c r="B269" s="177"/>
      <c r="C269" s="178" t="s">
        <v>711</v>
      </c>
      <c r="D269" s="179">
        <v>1</v>
      </c>
      <c r="E269" s="179" t="s">
        <v>386</v>
      </c>
      <c r="F269" s="181">
        <v>173032000</v>
      </c>
      <c r="G269" s="181">
        <f>ROUNDDOWN(D269*F269,-3)</f>
        <v>173032000</v>
      </c>
      <c r="H269" s="181" t="b">
        <f>G269='[5]Pvt SP2D Pusdik'!B270</f>
        <v>1</v>
      </c>
      <c r="I269" s="181">
        <f>'[5]Pvt SP2D Pusdik'!C270</f>
        <v>4415000</v>
      </c>
      <c r="J269" s="181">
        <f>G269-I269</f>
        <v>168617000</v>
      </c>
      <c r="K269" s="181"/>
      <c r="L269" s="181"/>
      <c r="M269" s="181"/>
      <c r="N269" s="181"/>
      <c r="O269" s="251"/>
      <c r="P269" s="251"/>
      <c r="Q269" s="144"/>
    </row>
    <row r="270" spans="1:17" ht="13.2" x14ac:dyDescent="0.25">
      <c r="A270" s="162" t="s">
        <v>712</v>
      </c>
      <c r="B270" s="183" t="s">
        <v>713</v>
      </c>
      <c r="C270" s="75" t="s">
        <v>558</v>
      </c>
      <c r="D270" s="74"/>
      <c r="E270" s="74"/>
      <c r="F270" s="76"/>
      <c r="G270" s="76">
        <f>G271</f>
        <v>3257727000</v>
      </c>
      <c r="H270" s="76" t="b">
        <f>G270='[5]Pvt SP2D Pusdik'!B271</f>
        <v>1</v>
      </c>
      <c r="I270" s="76">
        <f>'[5]Pvt SP2D Pusdik'!C271</f>
        <v>1586172215</v>
      </c>
      <c r="J270" s="76">
        <f>J271</f>
        <v>1671554785</v>
      </c>
      <c r="K270" s="76">
        <f>K271</f>
        <v>0</v>
      </c>
      <c r="L270" s="76">
        <f>L271</f>
        <v>0</v>
      </c>
      <c r="M270" s="76">
        <f>M271</f>
        <v>0</v>
      </c>
      <c r="N270" s="76"/>
      <c r="O270" s="251"/>
      <c r="P270" s="251"/>
      <c r="Q270" s="144"/>
    </row>
    <row r="271" spans="1:17" ht="13.2" x14ac:dyDescent="0.25">
      <c r="A271" s="162" t="s">
        <v>714</v>
      </c>
      <c r="B271" s="177"/>
      <c r="C271" s="178" t="s">
        <v>715</v>
      </c>
      <c r="D271" s="179">
        <v>14</v>
      </c>
      <c r="E271" s="179" t="s">
        <v>670</v>
      </c>
      <c r="F271" s="181">
        <v>232694790</v>
      </c>
      <c r="G271" s="181">
        <f>ROUNDDOWN(D271*F271,-3)</f>
        <v>3257727000</v>
      </c>
      <c r="H271" s="181" t="b">
        <f>G271='[5]Pvt SP2D Pusdik'!B272</f>
        <v>1</v>
      </c>
      <c r="I271" s="181">
        <f>'[5]Pvt SP2D Pusdik'!C272</f>
        <v>1586172215</v>
      </c>
      <c r="J271" s="181">
        <f>G271-I271</f>
        <v>1671554785</v>
      </c>
      <c r="K271" s="181"/>
      <c r="L271" s="181"/>
      <c r="M271" s="181"/>
      <c r="N271" s="181"/>
      <c r="O271" s="251"/>
      <c r="P271" s="251"/>
      <c r="Q271" s="144"/>
    </row>
    <row r="272" spans="1:17" ht="13.2" x14ac:dyDescent="0.25">
      <c r="A272" s="162" t="s">
        <v>234</v>
      </c>
      <c r="B272" s="190" t="s">
        <v>235</v>
      </c>
      <c r="C272" s="81" t="s">
        <v>236</v>
      </c>
      <c r="D272" s="80"/>
      <c r="E272" s="80" t="s">
        <v>562</v>
      </c>
      <c r="F272" s="82"/>
      <c r="G272" s="82">
        <f>SUM(G273,G296,G302,G315)</f>
        <v>2195658000</v>
      </c>
      <c r="H272" s="82" t="b">
        <f>G272='[5]Pvt SP2D Pusdik'!B273</f>
        <v>1</v>
      </c>
      <c r="I272" s="82">
        <f>'[5]Pvt SP2D Pusdik'!C273</f>
        <v>962974435</v>
      </c>
      <c r="J272" s="82">
        <f>SUM(J273,J296,J302,J315)</f>
        <v>1232683565</v>
      </c>
      <c r="K272" s="82">
        <f>SUM(K273,K296,K302,K315)</f>
        <v>0</v>
      </c>
      <c r="L272" s="82">
        <f>SUM(L273,L296,L302,L315)</f>
        <v>0</v>
      </c>
      <c r="M272" s="82">
        <f>SUM(M273,M296,M302,M315)</f>
        <v>0</v>
      </c>
      <c r="N272" s="82"/>
      <c r="O272" s="251"/>
      <c r="P272" s="251"/>
      <c r="Q272" s="144"/>
    </row>
    <row r="273" spans="1:17" ht="13.2" x14ac:dyDescent="0.25">
      <c r="A273" s="162" t="s">
        <v>237</v>
      </c>
      <c r="B273" s="191" t="s">
        <v>238</v>
      </c>
      <c r="C273" s="192" t="s">
        <v>239</v>
      </c>
      <c r="D273" s="193"/>
      <c r="E273" s="193"/>
      <c r="F273" s="194"/>
      <c r="G273" s="194">
        <f>SUM(G274,G284,G286)</f>
        <v>1528900000</v>
      </c>
      <c r="H273" s="194" t="b">
        <f>G273='[5]Pvt SP2D Pusdik'!B274</f>
        <v>1</v>
      </c>
      <c r="I273" s="194">
        <f>'[5]Pvt SP2D Pusdik'!C274</f>
        <v>660515512</v>
      </c>
      <c r="J273" s="194">
        <f>SUM(J274,J284,J286)</f>
        <v>868384488</v>
      </c>
      <c r="K273" s="194">
        <f>SUM(K274,K284,K286)</f>
        <v>0</v>
      </c>
      <c r="L273" s="194">
        <f>SUM(L274,L284,L286)</f>
        <v>0</v>
      </c>
      <c r="M273" s="194">
        <f>SUM(M274,M284,M286)</f>
        <v>0</v>
      </c>
      <c r="N273" s="194">
        <f t="shared" ref="N273" si="65">SUM(N274,N276)</f>
        <v>0</v>
      </c>
      <c r="O273" s="251" t="s">
        <v>503</v>
      </c>
      <c r="P273" s="251" t="s">
        <v>504</v>
      </c>
      <c r="Q273" s="144"/>
    </row>
    <row r="274" spans="1:17" ht="13.2" x14ac:dyDescent="0.25">
      <c r="A274" s="162" t="s">
        <v>240</v>
      </c>
      <c r="B274" s="183" t="s">
        <v>716</v>
      </c>
      <c r="C274" s="75" t="s">
        <v>241</v>
      </c>
      <c r="D274" s="74"/>
      <c r="E274" s="74"/>
      <c r="F274" s="76"/>
      <c r="G274" s="76">
        <f>SUM(G275:G283)</f>
        <v>1252040000</v>
      </c>
      <c r="H274" s="76" t="b">
        <f>G274='[5]Pvt SP2D Pusdik'!B275</f>
        <v>1</v>
      </c>
      <c r="I274" s="76">
        <f>'[5]Pvt SP2D Pusdik'!C275</f>
        <v>563967462</v>
      </c>
      <c r="J274" s="76">
        <f>SUM(J275:J283)</f>
        <v>688072538</v>
      </c>
      <c r="K274" s="76">
        <f>SUM(K275:K283)</f>
        <v>0</v>
      </c>
      <c r="L274" s="76">
        <f>SUM(L275:L283)</f>
        <v>0</v>
      </c>
      <c r="M274" s="76">
        <f>SUM(M275:M283)</f>
        <v>0</v>
      </c>
      <c r="N274" s="76">
        <f>L274-M274</f>
        <v>0</v>
      </c>
      <c r="O274" s="251"/>
      <c r="P274" s="251"/>
      <c r="Q274" s="144"/>
    </row>
    <row r="275" spans="1:17" ht="13.2" x14ac:dyDescent="0.25">
      <c r="A275" s="162" t="s">
        <v>242</v>
      </c>
      <c r="B275" s="177"/>
      <c r="C275" s="178" t="s">
        <v>717</v>
      </c>
      <c r="D275" s="179">
        <v>60</v>
      </c>
      <c r="E275" s="179" t="s">
        <v>718</v>
      </c>
      <c r="F275" s="181">
        <v>1487500</v>
      </c>
      <c r="G275" s="181">
        <f t="shared" ref="G275:G283" si="66">ROUNDDOWN(D275*F275,-3)</f>
        <v>89250000</v>
      </c>
      <c r="H275" s="181" t="b">
        <f>G275='[5]Pvt SP2D Pusdik'!B276</f>
        <v>1</v>
      </c>
      <c r="I275" s="181">
        <f>'[5]Pvt SP2D Pusdik'!C276</f>
        <v>34848700</v>
      </c>
      <c r="J275" s="181">
        <f t="shared" ref="J275:J283" si="67">G275-I275</f>
        <v>54401300</v>
      </c>
      <c r="K275" s="181"/>
      <c r="L275" s="181"/>
      <c r="M275" s="181"/>
      <c r="N275" s="181"/>
      <c r="O275" s="251"/>
      <c r="P275" s="251"/>
      <c r="Q275" s="144"/>
    </row>
    <row r="276" spans="1:17" ht="13.2" x14ac:dyDescent="0.25">
      <c r="A276" s="162" t="s">
        <v>243</v>
      </c>
      <c r="B276" s="230"/>
      <c r="C276" s="178" t="s">
        <v>719</v>
      </c>
      <c r="D276" s="179">
        <v>1</v>
      </c>
      <c r="E276" s="179" t="s">
        <v>147</v>
      </c>
      <c r="F276" s="181">
        <v>63386000</v>
      </c>
      <c r="G276" s="181">
        <f t="shared" si="66"/>
        <v>63386000</v>
      </c>
      <c r="H276" s="181" t="b">
        <f>G276='[5]Pvt SP2D Pusdik'!B277</f>
        <v>1</v>
      </c>
      <c r="I276" s="181">
        <f>'[5]Pvt SP2D Pusdik'!C277</f>
        <v>18484100</v>
      </c>
      <c r="J276" s="181">
        <f t="shared" si="67"/>
        <v>44901900</v>
      </c>
      <c r="K276" s="181"/>
      <c r="L276" s="181"/>
      <c r="M276" s="181"/>
      <c r="N276" s="181">
        <f>L276-M276</f>
        <v>0</v>
      </c>
      <c r="O276" s="251"/>
      <c r="P276" s="251"/>
      <c r="Q276" s="144"/>
    </row>
    <row r="277" spans="1:17" ht="13.2" x14ac:dyDescent="0.25">
      <c r="A277" s="162" t="s">
        <v>244</v>
      </c>
      <c r="B277" s="177"/>
      <c r="C277" s="178" t="s">
        <v>987</v>
      </c>
      <c r="D277" s="179">
        <v>156</v>
      </c>
      <c r="E277" s="179" t="s">
        <v>184</v>
      </c>
      <c r="F277" s="181">
        <v>5100000</v>
      </c>
      <c r="G277" s="181">
        <f t="shared" si="66"/>
        <v>795600000</v>
      </c>
      <c r="H277" s="181" t="b">
        <f>G277='[5]Pvt SP2D Pusdik'!B278</f>
        <v>1</v>
      </c>
      <c r="I277" s="181">
        <f>'[5]Pvt SP2D Pusdik'!C278</f>
        <v>433504000</v>
      </c>
      <c r="J277" s="181">
        <f t="shared" si="67"/>
        <v>362096000</v>
      </c>
      <c r="K277" s="181"/>
      <c r="L277" s="181"/>
      <c r="M277" s="181"/>
      <c r="N277" s="181"/>
      <c r="O277" s="251"/>
      <c r="P277" s="251"/>
      <c r="Q277" s="144"/>
    </row>
    <row r="278" spans="1:17" ht="13.2" x14ac:dyDescent="0.25">
      <c r="A278" s="162" t="s">
        <v>245</v>
      </c>
      <c r="B278" s="177"/>
      <c r="C278" s="178" t="s">
        <v>988</v>
      </c>
      <c r="D278" s="179">
        <v>13</v>
      </c>
      <c r="E278" s="179" t="s">
        <v>184</v>
      </c>
      <c r="F278" s="181">
        <v>5600000</v>
      </c>
      <c r="G278" s="181">
        <f t="shared" si="66"/>
        <v>72800000</v>
      </c>
      <c r="H278" s="181" t="b">
        <f>G278='[5]Pvt SP2D Pusdik'!B279</f>
        <v>1</v>
      </c>
      <c r="I278" s="181">
        <f>'[5]Pvt SP2D Pusdik'!C279</f>
        <v>39200000</v>
      </c>
      <c r="J278" s="181">
        <f t="shared" si="67"/>
        <v>33600000</v>
      </c>
      <c r="K278" s="181"/>
      <c r="L278" s="181"/>
      <c r="M278" s="181"/>
      <c r="N278" s="181"/>
      <c r="O278" s="251"/>
      <c r="P278" s="251"/>
      <c r="Q278" s="144"/>
    </row>
    <row r="279" spans="1:17" ht="13.2" x14ac:dyDescent="0.25">
      <c r="A279" s="162" t="s">
        <v>246</v>
      </c>
      <c r="B279" s="177"/>
      <c r="C279" s="178" t="s">
        <v>720</v>
      </c>
      <c r="D279" s="179">
        <v>12</v>
      </c>
      <c r="E279" s="179" t="s">
        <v>247</v>
      </c>
      <c r="F279" s="181">
        <v>400000</v>
      </c>
      <c r="G279" s="181">
        <f t="shared" si="66"/>
        <v>4800000</v>
      </c>
      <c r="H279" s="181" t="b">
        <f>G279='[5]Pvt SP2D Pusdik'!B280</f>
        <v>1</v>
      </c>
      <c r="I279" s="181">
        <f>'[5]Pvt SP2D Pusdik'!C280</f>
        <v>2164320</v>
      </c>
      <c r="J279" s="181">
        <f t="shared" si="67"/>
        <v>2635680</v>
      </c>
      <c r="K279" s="181"/>
      <c r="L279" s="181"/>
      <c r="M279" s="181"/>
      <c r="N279" s="181">
        <f t="shared" ref="N279" si="68">SUM(N280,N290)</f>
        <v>0</v>
      </c>
      <c r="O279" s="251"/>
      <c r="P279" s="251"/>
      <c r="Q279" s="144"/>
    </row>
    <row r="280" spans="1:17" ht="13.2" x14ac:dyDescent="0.25">
      <c r="A280" s="162" t="s">
        <v>248</v>
      </c>
      <c r="B280" s="177"/>
      <c r="C280" s="178" t="s">
        <v>989</v>
      </c>
      <c r="D280" s="179">
        <v>1</v>
      </c>
      <c r="E280" s="179" t="s">
        <v>147</v>
      </c>
      <c r="F280" s="181">
        <v>130000000</v>
      </c>
      <c r="G280" s="181">
        <f t="shared" si="66"/>
        <v>130000000</v>
      </c>
      <c r="H280" s="181" t="b">
        <f>G280='[5]Pvt SP2D Pusdik'!B281</f>
        <v>1</v>
      </c>
      <c r="I280" s="181">
        <f>'[5]Pvt SP2D Pusdik'!C281</f>
        <v>17850000</v>
      </c>
      <c r="J280" s="181">
        <f t="shared" si="67"/>
        <v>112150000</v>
      </c>
      <c r="K280" s="181"/>
      <c r="L280" s="181"/>
      <c r="M280" s="181"/>
      <c r="N280" s="181">
        <f>L280-M280</f>
        <v>0</v>
      </c>
      <c r="O280" s="251"/>
      <c r="P280" s="251"/>
      <c r="Q280" s="144"/>
    </row>
    <row r="281" spans="1:17" ht="13.2" x14ac:dyDescent="0.25">
      <c r="A281" s="162" t="s">
        <v>990</v>
      </c>
      <c r="B281" s="177"/>
      <c r="C281" s="178" t="s">
        <v>721</v>
      </c>
      <c r="D281" s="179">
        <v>12</v>
      </c>
      <c r="E281" s="179" t="s">
        <v>247</v>
      </c>
      <c r="F281" s="181">
        <v>1325000</v>
      </c>
      <c r="G281" s="181">
        <f t="shared" si="66"/>
        <v>15900000</v>
      </c>
      <c r="H281" s="181" t="b">
        <f>G281='[5]Pvt SP2D Pusdik'!B282</f>
        <v>1</v>
      </c>
      <c r="I281" s="181">
        <f>'[5]Pvt SP2D Pusdik'!C282</f>
        <v>6722342</v>
      </c>
      <c r="J281" s="181">
        <f t="shared" si="67"/>
        <v>9177658</v>
      </c>
      <c r="K281" s="181"/>
      <c r="L281" s="181"/>
      <c r="M281" s="181"/>
      <c r="N281" s="181"/>
      <c r="O281" s="251"/>
      <c r="P281" s="251"/>
      <c r="Q281" s="144"/>
    </row>
    <row r="282" spans="1:17" ht="13.2" x14ac:dyDescent="0.25">
      <c r="A282" s="162" t="s">
        <v>249</v>
      </c>
      <c r="B282" s="177"/>
      <c r="C282" s="178" t="s">
        <v>722</v>
      </c>
      <c r="D282" s="179">
        <v>12</v>
      </c>
      <c r="E282" s="179" t="s">
        <v>247</v>
      </c>
      <c r="F282" s="181">
        <v>3000000</v>
      </c>
      <c r="G282" s="181">
        <f t="shared" si="66"/>
        <v>36000000</v>
      </c>
      <c r="H282" s="181" t="b">
        <f>G282='[5]Pvt SP2D Pusdik'!B283</f>
        <v>1</v>
      </c>
      <c r="I282" s="181">
        <f>'[5]Pvt SP2D Pusdik'!C283</f>
        <v>10500000</v>
      </c>
      <c r="J282" s="181">
        <f t="shared" si="67"/>
        <v>25500000</v>
      </c>
      <c r="K282" s="181"/>
      <c r="L282" s="181"/>
      <c r="M282" s="181"/>
      <c r="N282" s="181"/>
      <c r="O282" s="251"/>
      <c r="P282" s="251"/>
      <c r="Q282" s="144"/>
    </row>
    <row r="283" spans="1:17" ht="13.2" x14ac:dyDescent="0.25">
      <c r="A283" s="162" t="s">
        <v>723</v>
      </c>
      <c r="B283" s="177"/>
      <c r="C283" s="178" t="s">
        <v>724</v>
      </c>
      <c r="D283" s="179">
        <v>1</v>
      </c>
      <c r="E283" s="179" t="s">
        <v>88</v>
      </c>
      <c r="F283" s="181">
        <v>44304000</v>
      </c>
      <c r="G283" s="181">
        <f t="shared" si="66"/>
        <v>44304000</v>
      </c>
      <c r="H283" s="181" t="b">
        <f>G283='[5]Pvt SP2D Pusdik'!B284</f>
        <v>1</v>
      </c>
      <c r="I283" s="181">
        <f>'[5]Pvt SP2D Pusdik'!C284</f>
        <v>694000</v>
      </c>
      <c r="J283" s="181">
        <f t="shared" si="67"/>
        <v>43610000</v>
      </c>
      <c r="K283" s="181"/>
      <c r="L283" s="181"/>
      <c r="M283" s="181"/>
      <c r="N283" s="181"/>
      <c r="O283" s="251"/>
      <c r="P283" s="251"/>
      <c r="Q283" s="144"/>
    </row>
    <row r="284" spans="1:17" ht="13.2" x14ac:dyDescent="0.25">
      <c r="A284" s="162" t="s">
        <v>725</v>
      </c>
      <c r="B284" s="176" t="s">
        <v>726</v>
      </c>
      <c r="C284" s="70" t="s">
        <v>727</v>
      </c>
      <c r="D284" s="69"/>
      <c r="E284" s="69"/>
      <c r="F284" s="71"/>
      <c r="G284" s="71">
        <f>G285</f>
        <v>69600000</v>
      </c>
      <c r="H284" s="71" t="b">
        <f>G284='[5]Pvt SP2D Pusdik'!B285</f>
        <v>1</v>
      </c>
      <c r="I284" s="71">
        <f>'[5]Pvt SP2D Pusdik'!C285</f>
        <v>9861550</v>
      </c>
      <c r="J284" s="71">
        <f>J285</f>
        <v>59738450</v>
      </c>
      <c r="K284" s="71">
        <f>K285</f>
        <v>0</v>
      </c>
      <c r="L284" s="71">
        <f>L285</f>
        <v>0</v>
      </c>
      <c r="M284" s="71">
        <f>M285</f>
        <v>0</v>
      </c>
      <c r="N284" s="71"/>
      <c r="O284" s="251"/>
      <c r="P284" s="251"/>
      <c r="Q284" s="144"/>
    </row>
    <row r="285" spans="1:17" ht="13.2" x14ac:dyDescent="0.25">
      <c r="A285" s="162" t="s">
        <v>728</v>
      </c>
      <c r="B285" s="177"/>
      <c r="C285" s="178" t="s">
        <v>991</v>
      </c>
      <c r="D285" s="179">
        <f>58*6</f>
        <v>348</v>
      </c>
      <c r="E285" s="179" t="s">
        <v>184</v>
      </c>
      <c r="F285" s="181">
        <v>200000</v>
      </c>
      <c r="G285" s="181">
        <f>ROUNDDOWN(D285*F285,-3)</f>
        <v>69600000</v>
      </c>
      <c r="H285" s="181" t="b">
        <f>G285='[5]Pvt SP2D Pusdik'!B286</f>
        <v>1</v>
      </c>
      <c r="I285" s="181">
        <f>'[5]Pvt SP2D Pusdik'!C286</f>
        <v>9861550</v>
      </c>
      <c r="J285" s="181">
        <f>G285-I285</f>
        <v>59738450</v>
      </c>
      <c r="K285" s="181"/>
      <c r="L285" s="181"/>
      <c r="M285" s="181"/>
      <c r="N285" s="181"/>
      <c r="O285" s="251"/>
      <c r="P285" s="251"/>
      <c r="Q285" s="144"/>
    </row>
    <row r="286" spans="1:17" ht="13.2" x14ac:dyDescent="0.25">
      <c r="A286" s="162" t="s">
        <v>250</v>
      </c>
      <c r="B286" s="231" t="s">
        <v>729</v>
      </c>
      <c r="C286" s="105" t="s">
        <v>74</v>
      </c>
      <c r="D286" s="104"/>
      <c r="E286" s="104"/>
      <c r="F286" s="106"/>
      <c r="G286" s="106">
        <f>SUM(G287:G295)</f>
        <v>207260000</v>
      </c>
      <c r="H286" s="106" t="b">
        <f>G286='[5]Pvt SP2D Pusdik'!B287</f>
        <v>1</v>
      </c>
      <c r="I286" s="106">
        <f>'[5]Pvt SP2D Pusdik'!C287</f>
        <v>86686500</v>
      </c>
      <c r="J286" s="106">
        <f>SUM(J287:J295)</f>
        <v>120573500</v>
      </c>
      <c r="K286" s="106">
        <f>SUM(K287:K295)</f>
        <v>0</v>
      </c>
      <c r="L286" s="106">
        <f>SUM(L287:L295)</f>
        <v>0</v>
      </c>
      <c r="M286" s="106">
        <f>SUM(M287:M295)</f>
        <v>0</v>
      </c>
      <c r="N286" s="106"/>
      <c r="O286" s="251"/>
      <c r="P286" s="251"/>
      <c r="Q286" s="144"/>
    </row>
    <row r="287" spans="1:17" ht="13.2" x14ac:dyDescent="0.25">
      <c r="A287" s="188" t="s">
        <v>251</v>
      </c>
      <c r="B287" s="177"/>
      <c r="C287" s="178" t="s">
        <v>730</v>
      </c>
      <c r="D287" s="179">
        <v>48</v>
      </c>
      <c r="E287" s="179" t="s">
        <v>120</v>
      </c>
      <c r="F287" s="181">
        <v>1000000</v>
      </c>
      <c r="G287" s="181">
        <f t="shared" ref="G287:G295" si="69">ROUNDDOWN(D287*F287,-3)</f>
        <v>48000000</v>
      </c>
      <c r="H287" s="181" t="b">
        <f>G287='[5]Pvt SP2D Pusdik'!B288</f>
        <v>1</v>
      </c>
      <c r="I287" s="181">
        <f>'[5]Pvt SP2D Pusdik'!C288</f>
        <v>23929000</v>
      </c>
      <c r="J287" s="181">
        <f t="shared" ref="J287:J295" si="70">G287-I287</f>
        <v>24071000</v>
      </c>
      <c r="K287" s="181"/>
      <c r="L287" s="181"/>
      <c r="M287" s="181"/>
      <c r="N287" s="181"/>
      <c r="O287" s="251"/>
      <c r="P287" s="251"/>
      <c r="Q287" s="144"/>
    </row>
    <row r="288" spans="1:17" ht="13.2" x14ac:dyDescent="0.25">
      <c r="A288" s="162" t="s">
        <v>252</v>
      </c>
      <c r="B288" s="177"/>
      <c r="C288" s="178" t="s">
        <v>571</v>
      </c>
      <c r="D288" s="179">
        <v>48</v>
      </c>
      <c r="E288" s="179" t="s">
        <v>120</v>
      </c>
      <c r="F288" s="181">
        <v>1500000</v>
      </c>
      <c r="G288" s="181">
        <f t="shared" si="69"/>
        <v>72000000</v>
      </c>
      <c r="H288" s="181" t="b">
        <f>G288='[5]Pvt SP2D Pusdik'!B289</f>
        <v>1</v>
      </c>
      <c r="I288" s="181">
        <f>'[5]Pvt SP2D Pusdik'!C289</f>
        <v>35777500</v>
      </c>
      <c r="J288" s="181">
        <f t="shared" si="70"/>
        <v>36222500</v>
      </c>
      <c r="K288" s="181"/>
      <c r="L288" s="181"/>
      <c r="M288" s="181"/>
      <c r="N288" s="181"/>
      <c r="O288" s="251"/>
      <c r="P288" s="251"/>
      <c r="Q288" s="144"/>
    </row>
    <row r="289" spans="1:17" ht="13.2" x14ac:dyDescent="0.25">
      <c r="A289" s="162" t="s">
        <v>253</v>
      </c>
      <c r="B289" s="177"/>
      <c r="C289" s="178" t="s">
        <v>731</v>
      </c>
      <c r="D289" s="179">
        <v>192</v>
      </c>
      <c r="E289" s="179" t="s">
        <v>120</v>
      </c>
      <c r="F289" s="181">
        <v>50000</v>
      </c>
      <c r="G289" s="181">
        <f t="shared" si="69"/>
        <v>9600000</v>
      </c>
      <c r="H289" s="181" t="b">
        <f>G289='[5]Pvt SP2D Pusdik'!B290</f>
        <v>1</v>
      </c>
      <c r="I289" s="181">
        <f>'[5]Pvt SP2D Pusdik'!C290</f>
        <v>3200000</v>
      </c>
      <c r="J289" s="181">
        <f t="shared" si="70"/>
        <v>6400000</v>
      </c>
      <c r="K289" s="181"/>
      <c r="L289" s="181"/>
      <c r="M289" s="181"/>
      <c r="N289" s="181"/>
      <c r="O289" s="251"/>
      <c r="P289" s="251"/>
      <c r="Q289" s="144"/>
    </row>
    <row r="290" spans="1:17" ht="13.2" x14ac:dyDescent="0.25">
      <c r="A290" s="162" t="s">
        <v>254</v>
      </c>
      <c r="B290" s="177"/>
      <c r="C290" s="178" t="s">
        <v>732</v>
      </c>
      <c r="D290" s="179">
        <v>192</v>
      </c>
      <c r="E290" s="179" t="s">
        <v>120</v>
      </c>
      <c r="F290" s="181">
        <v>55000</v>
      </c>
      <c r="G290" s="181">
        <f t="shared" si="69"/>
        <v>10560000</v>
      </c>
      <c r="H290" s="181" t="b">
        <f>G290='[5]Pvt SP2D Pusdik'!B291</f>
        <v>1</v>
      </c>
      <c r="I290" s="181">
        <f>'[5]Pvt SP2D Pusdik'!C291</f>
        <v>3520000</v>
      </c>
      <c r="J290" s="181">
        <f t="shared" si="70"/>
        <v>7040000</v>
      </c>
      <c r="K290" s="181"/>
      <c r="L290" s="181"/>
      <c r="M290" s="181"/>
      <c r="N290" s="181">
        <f>L290-M290</f>
        <v>0</v>
      </c>
      <c r="O290" s="251"/>
      <c r="P290" s="251"/>
      <c r="Q290" s="144"/>
    </row>
    <row r="291" spans="1:17" ht="13.2" x14ac:dyDescent="0.25">
      <c r="A291" s="162" t="s">
        <v>255</v>
      </c>
      <c r="B291" s="177"/>
      <c r="C291" s="178" t="s">
        <v>733</v>
      </c>
      <c r="D291" s="179">
        <v>60</v>
      </c>
      <c r="E291" s="179" t="s">
        <v>256</v>
      </c>
      <c r="F291" s="181">
        <v>220000</v>
      </c>
      <c r="G291" s="181">
        <f t="shared" si="69"/>
        <v>13200000</v>
      </c>
      <c r="H291" s="181" t="b">
        <f>G291='[5]Pvt SP2D Pusdik'!B292</f>
        <v>1</v>
      </c>
      <c r="I291" s="181">
        <f>'[5]Pvt SP2D Pusdik'!C292</f>
        <v>7050000</v>
      </c>
      <c r="J291" s="181">
        <f t="shared" si="70"/>
        <v>6150000</v>
      </c>
      <c r="K291" s="181"/>
      <c r="L291" s="181"/>
      <c r="M291" s="181"/>
      <c r="N291" s="181"/>
      <c r="O291" s="251"/>
      <c r="P291" s="251"/>
      <c r="Q291" s="144"/>
    </row>
    <row r="292" spans="1:17" ht="13.2" x14ac:dyDescent="0.25">
      <c r="A292" s="162" t="s">
        <v>257</v>
      </c>
      <c r="B292" s="177"/>
      <c r="C292" s="178" t="s">
        <v>734</v>
      </c>
      <c r="D292" s="179">
        <v>60</v>
      </c>
      <c r="E292" s="179" t="s">
        <v>256</v>
      </c>
      <c r="F292" s="181">
        <v>240000</v>
      </c>
      <c r="G292" s="181">
        <f t="shared" si="69"/>
        <v>14400000</v>
      </c>
      <c r="H292" s="181" t="b">
        <f>G292='[5]Pvt SP2D Pusdik'!B293</f>
        <v>1</v>
      </c>
      <c r="I292" s="181">
        <f>'[5]Pvt SP2D Pusdik'!C293</f>
        <v>7760000</v>
      </c>
      <c r="J292" s="181">
        <f t="shared" si="70"/>
        <v>6640000</v>
      </c>
      <c r="K292" s="181"/>
      <c r="L292" s="181"/>
      <c r="M292" s="181"/>
      <c r="N292" s="181">
        <f t="shared" ref="N292" si="71">SUM(N293,N295)</f>
        <v>0</v>
      </c>
      <c r="O292" s="251"/>
      <c r="P292" s="251"/>
      <c r="Q292" s="144"/>
    </row>
    <row r="293" spans="1:17" ht="13.2" x14ac:dyDescent="0.25">
      <c r="A293" s="162" t="s">
        <v>258</v>
      </c>
      <c r="B293" s="177"/>
      <c r="C293" s="178" t="s">
        <v>735</v>
      </c>
      <c r="D293" s="179">
        <v>950</v>
      </c>
      <c r="E293" s="179" t="s">
        <v>736</v>
      </c>
      <c r="F293" s="181">
        <v>5000</v>
      </c>
      <c r="G293" s="181">
        <f t="shared" si="69"/>
        <v>4750000</v>
      </c>
      <c r="H293" s="181" t="b">
        <f>G293='[5]Pvt SP2D Pusdik'!B294</f>
        <v>1</v>
      </c>
      <c r="I293" s="181">
        <f>'[5]Pvt SP2D Pusdik'!C294</f>
        <v>0</v>
      </c>
      <c r="J293" s="181">
        <f t="shared" si="70"/>
        <v>4750000</v>
      </c>
      <c r="K293" s="181"/>
      <c r="L293" s="181"/>
      <c r="M293" s="181"/>
      <c r="N293" s="181">
        <f>L293-M293</f>
        <v>0</v>
      </c>
      <c r="O293" s="251"/>
      <c r="P293" s="251"/>
      <c r="Q293" s="144"/>
    </row>
    <row r="294" spans="1:17" ht="13.2" x14ac:dyDescent="0.25">
      <c r="A294" s="162" t="s">
        <v>260</v>
      </c>
      <c r="B294" s="177"/>
      <c r="C294" s="178" t="s">
        <v>737</v>
      </c>
      <c r="D294" s="179">
        <v>50</v>
      </c>
      <c r="E294" s="179" t="s">
        <v>261</v>
      </c>
      <c r="F294" s="181">
        <v>220000</v>
      </c>
      <c r="G294" s="181">
        <f t="shared" si="69"/>
        <v>11000000</v>
      </c>
      <c r="H294" s="181" t="b">
        <f>G294='[5]Pvt SP2D Pusdik'!B295</f>
        <v>1</v>
      </c>
      <c r="I294" s="181">
        <f>'[5]Pvt SP2D Pusdik'!C295</f>
        <v>5450000</v>
      </c>
      <c r="J294" s="181">
        <f t="shared" si="70"/>
        <v>5550000</v>
      </c>
      <c r="K294" s="181"/>
      <c r="L294" s="181"/>
      <c r="M294" s="181"/>
      <c r="N294" s="181"/>
      <c r="O294" s="251"/>
      <c r="P294" s="251"/>
      <c r="Q294" s="144"/>
    </row>
    <row r="295" spans="1:17" ht="13.2" x14ac:dyDescent="0.25">
      <c r="A295" s="162" t="s">
        <v>262</v>
      </c>
      <c r="B295" s="177"/>
      <c r="C295" s="178" t="s">
        <v>738</v>
      </c>
      <c r="D295" s="179">
        <v>950</v>
      </c>
      <c r="E295" s="179" t="s">
        <v>259</v>
      </c>
      <c r="F295" s="181">
        <v>25000</v>
      </c>
      <c r="G295" s="181">
        <f t="shared" si="69"/>
        <v>23750000</v>
      </c>
      <c r="H295" s="181" t="b">
        <f>G295='[5]Pvt SP2D Pusdik'!B296</f>
        <v>1</v>
      </c>
      <c r="I295" s="181">
        <f>'[5]Pvt SP2D Pusdik'!C296</f>
        <v>0</v>
      </c>
      <c r="J295" s="181">
        <f t="shared" si="70"/>
        <v>23750000</v>
      </c>
      <c r="K295" s="181"/>
      <c r="L295" s="181"/>
      <c r="M295" s="181"/>
      <c r="N295" s="181">
        <f>L295-M295</f>
        <v>0</v>
      </c>
      <c r="O295" s="251"/>
      <c r="P295" s="251"/>
      <c r="Q295" s="144"/>
    </row>
    <row r="296" spans="1:17" ht="13.2" x14ac:dyDescent="0.25">
      <c r="A296" s="162" t="s">
        <v>263</v>
      </c>
      <c r="B296" s="191" t="s">
        <v>264</v>
      </c>
      <c r="C296" s="192" t="s">
        <v>265</v>
      </c>
      <c r="D296" s="193"/>
      <c r="E296" s="193"/>
      <c r="F296" s="194"/>
      <c r="G296" s="194">
        <f>SUM(G297,G299)</f>
        <v>119000000</v>
      </c>
      <c r="H296" s="194" t="b">
        <f>G296='[5]Pvt SP2D Pusdik'!B297</f>
        <v>1</v>
      </c>
      <c r="I296" s="194">
        <f>'[5]Pvt SP2D Pusdik'!C297</f>
        <v>79123900</v>
      </c>
      <c r="J296" s="194">
        <f>SUM(J297,J299)</f>
        <v>39876100</v>
      </c>
      <c r="K296" s="194">
        <f>SUM(K297,K299)</f>
        <v>0</v>
      </c>
      <c r="L296" s="194">
        <f>SUM(L297,L299)</f>
        <v>0</v>
      </c>
      <c r="M296" s="194">
        <f>SUM(M297,M299)</f>
        <v>0</v>
      </c>
      <c r="N296" s="194"/>
      <c r="O296" s="251" t="s">
        <v>503</v>
      </c>
      <c r="P296" s="251" t="s">
        <v>504</v>
      </c>
      <c r="Q296" s="144"/>
    </row>
    <row r="297" spans="1:17" ht="13.2" x14ac:dyDescent="0.25">
      <c r="A297" s="162" t="s">
        <v>266</v>
      </c>
      <c r="B297" s="183" t="s">
        <v>739</v>
      </c>
      <c r="C297" s="75" t="s">
        <v>267</v>
      </c>
      <c r="D297" s="74"/>
      <c r="E297" s="74"/>
      <c r="F297" s="76"/>
      <c r="G297" s="76">
        <f>G298</f>
        <v>9000000</v>
      </c>
      <c r="H297" s="76" t="b">
        <f>G297='[5]Pvt SP2D Pusdik'!B298</f>
        <v>1</v>
      </c>
      <c r="I297" s="76">
        <f>'[5]Pvt SP2D Pusdik'!C298</f>
        <v>4373900</v>
      </c>
      <c r="J297" s="76">
        <f>J298</f>
        <v>4626100</v>
      </c>
      <c r="K297" s="76">
        <f>K298</f>
        <v>0</v>
      </c>
      <c r="L297" s="76">
        <f>L298</f>
        <v>0</v>
      </c>
      <c r="M297" s="76">
        <f>M298</f>
        <v>0</v>
      </c>
      <c r="N297" s="76"/>
      <c r="O297" s="251"/>
      <c r="P297" s="251"/>
      <c r="Q297" s="144"/>
    </row>
    <row r="298" spans="1:17" ht="13.2" x14ac:dyDescent="0.25">
      <c r="A298" s="162" t="s">
        <v>268</v>
      </c>
      <c r="B298" s="177"/>
      <c r="C298" s="178" t="s">
        <v>740</v>
      </c>
      <c r="D298" s="179">
        <v>12</v>
      </c>
      <c r="E298" s="179" t="s">
        <v>247</v>
      </c>
      <c r="F298" s="181">
        <v>750000</v>
      </c>
      <c r="G298" s="181">
        <f>ROUNDDOWN(D298*F298,-3)</f>
        <v>9000000</v>
      </c>
      <c r="H298" s="181" t="b">
        <f>G298='[5]Pvt SP2D Pusdik'!B299</f>
        <v>1</v>
      </c>
      <c r="I298" s="181">
        <f>'[5]Pvt SP2D Pusdik'!C299</f>
        <v>4373900</v>
      </c>
      <c r="J298" s="181">
        <f>G298-I298</f>
        <v>4626100</v>
      </c>
      <c r="K298" s="181"/>
      <c r="L298" s="181"/>
      <c r="M298" s="181"/>
      <c r="N298" s="181"/>
      <c r="O298" s="251"/>
      <c r="P298" s="251"/>
      <c r="Q298" s="144"/>
    </row>
    <row r="299" spans="1:17" ht="13.2" x14ac:dyDescent="0.25">
      <c r="A299" s="162" t="s">
        <v>269</v>
      </c>
      <c r="B299" s="176" t="s">
        <v>542</v>
      </c>
      <c r="C299" s="70" t="s">
        <v>159</v>
      </c>
      <c r="D299" s="69"/>
      <c r="E299" s="69"/>
      <c r="F299" s="71"/>
      <c r="G299" s="71">
        <f>SUM(G300:G301)</f>
        <v>110000000</v>
      </c>
      <c r="H299" s="71" t="b">
        <f>G299='[5]Pvt SP2D Pusdik'!B300</f>
        <v>1</v>
      </c>
      <c r="I299" s="71">
        <f>'[5]Pvt SP2D Pusdik'!C300</f>
        <v>74750000</v>
      </c>
      <c r="J299" s="71">
        <f>SUM(J300:J301)</f>
        <v>35250000</v>
      </c>
      <c r="K299" s="71">
        <f>SUM(K300:K301)</f>
        <v>0</v>
      </c>
      <c r="L299" s="71">
        <f>SUM(L300:L301)</f>
        <v>0</v>
      </c>
      <c r="M299" s="71">
        <f>SUM(M300:M301)</f>
        <v>0</v>
      </c>
      <c r="N299" s="71"/>
      <c r="O299" s="251"/>
      <c r="P299" s="251"/>
      <c r="Q299" s="144"/>
    </row>
    <row r="300" spans="1:17" ht="13.2" x14ac:dyDescent="0.25">
      <c r="A300" s="162" t="s">
        <v>270</v>
      </c>
      <c r="B300" s="177"/>
      <c r="C300" s="178" t="s">
        <v>741</v>
      </c>
      <c r="D300" s="179">
        <v>12</v>
      </c>
      <c r="E300" s="179" t="s">
        <v>247</v>
      </c>
      <c r="F300" s="181">
        <v>5000000</v>
      </c>
      <c r="G300" s="181">
        <f>ROUNDDOWN(D300*F300,-3)</f>
        <v>60000000</v>
      </c>
      <c r="H300" s="181" t="b">
        <f>G300='[5]Pvt SP2D Pusdik'!B301</f>
        <v>1</v>
      </c>
      <c r="I300" s="181">
        <f>'[5]Pvt SP2D Pusdik'!C301</f>
        <v>24750000</v>
      </c>
      <c r="J300" s="181">
        <f t="shared" ref="J300:J301" si="72">G300-I300</f>
        <v>35250000</v>
      </c>
      <c r="K300" s="181"/>
      <c r="L300" s="181"/>
      <c r="M300" s="181"/>
      <c r="N300" s="181"/>
      <c r="O300" s="251"/>
      <c r="P300" s="251"/>
      <c r="Q300" s="144"/>
    </row>
    <row r="301" spans="1:17" ht="13.2" x14ac:dyDescent="0.25">
      <c r="A301" s="162" t="s">
        <v>271</v>
      </c>
      <c r="B301" s="177"/>
      <c r="C301" s="178" t="s">
        <v>742</v>
      </c>
      <c r="D301" s="179">
        <v>1</v>
      </c>
      <c r="E301" s="179" t="s">
        <v>147</v>
      </c>
      <c r="F301" s="181">
        <v>50000000</v>
      </c>
      <c r="G301" s="181">
        <f>ROUNDDOWN(D301*F301,-3)</f>
        <v>50000000</v>
      </c>
      <c r="H301" s="181" t="b">
        <f>G301='[5]Pvt SP2D Pusdik'!B302</f>
        <v>1</v>
      </c>
      <c r="I301" s="181">
        <f>'[5]Pvt SP2D Pusdik'!C302</f>
        <v>50000000</v>
      </c>
      <c r="J301" s="181">
        <f t="shared" si="72"/>
        <v>0</v>
      </c>
      <c r="K301" s="181"/>
      <c r="L301" s="181"/>
      <c r="M301" s="181"/>
      <c r="N301" s="181"/>
      <c r="O301" s="251"/>
      <c r="P301" s="251"/>
      <c r="Q301" s="144"/>
    </row>
    <row r="302" spans="1:17" ht="13.2" x14ac:dyDescent="0.25">
      <c r="A302" s="162" t="s">
        <v>272</v>
      </c>
      <c r="B302" s="191" t="s">
        <v>273</v>
      </c>
      <c r="C302" s="192" t="s">
        <v>274</v>
      </c>
      <c r="D302" s="193"/>
      <c r="E302" s="193"/>
      <c r="F302" s="194"/>
      <c r="G302" s="194">
        <f>SUM(G303,G313)</f>
        <v>410362000</v>
      </c>
      <c r="H302" s="194" t="b">
        <f>G302='[5]Pvt SP2D Pusdik'!B303</f>
        <v>1</v>
      </c>
      <c r="I302" s="194">
        <f>'[5]Pvt SP2D Pusdik'!C303</f>
        <v>121679023</v>
      </c>
      <c r="J302" s="194">
        <f>SUM(J303,J313)</f>
        <v>288682977</v>
      </c>
      <c r="K302" s="194">
        <f>SUM(K303,K313)</f>
        <v>0</v>
      </c>
      <c r="L302" s="194">
        <f>SUM(L303,L313)</f>
        <v>0</v>
      </c>
      <c r="M302" s="194">
        <f>SUM(M303,M313)</f>
        <v>0</v>
      </c>
      <c r="N302" s="194"/>
      <c r="O302" s="251" t="s">
        <v>503</v>
      </c>
      <c r="P302" s="251" t="s">
        <v>504</v>
      </c>
      <c r="Q302" s="144"/>
    </row>
    <row r="303" spans="1:17" ht="13.2" x14ac:dyDescent="0.25">
      <c r="A303" s="162" t="s">
        <v>275</v>
      </c>
      <c r="B303" s="183" t="s">
        <v>743</v>
      </c>
      <c r="C303" s="75" t="s">
        <v>276</v>
      </c>
      <c r="D303" s="74"/>
      <c r="E303" s="74"/>
      <c r="F303" s="76"/>
      <c r="G303" s="76">
        <f>SUM(G304:G312)</f>
        <v>374362000</v>
      </c>
      <c r="H303" s="76" t="b">
        <f>G303='[5]Pvt SP2D Pusdik'!B304</f>
        <v>1</v>
      </c>
      <c r="I303" s="76">
        <f>'[5]Pvt SP2D Pusdik'!C304</f>
        <v>104000023</v>
      </c>
      <c r="J303" s="76">
        <f>SUM(J304:J312)</f>
        <v>270361977</v>
      </c>
      <c r="K303" s="76">
        <f>SUM(K304:K312)</f>
        <v>0</v>
      </c>
      <c r="L303" s="76">
        <f>SUM(L304:L312)</f>
        <v>0</v>
      </c>
      <c r="M303" s="76">
        <f>SUM(M304:M312)</f>
        <v>0</v>
      </c>
      <c r="N303" s="76"/>
      <c r="O303" s="251"/>
      <c r="P303" s="251"/>
      <c r="Q303" s="144"/>
    </row>
    <row r="304" spans="1:17" ht="13.2" x14ac:dyDescent="0.25">
      <c r="A304" s="162" t="s">
        <v>277</v>
      </c>
      <c r="B304" s="177"/>
      <c r="C304" s="178" t="s">
        <v>744</v>
      </c>
      <c r="D304" s="179">
        <v>1</v>
      </c>
      <c r="E304" s="179" t="s">
        <v>111</v>
      </c>
      <c r="F304" s="181">
        <v>38730000</v>
      </c>
      <c r="G304" s="181">
        <f t="shared" ref="G304:G312" si="73">ROUNDDOWN(D304*F304,-3)</f>
        <v>38730000</v>
      </c>
      <c r="H304" s="181" t="b">
        <f>G304='[5]Pvt SP2D Pusdik'!B305</f>
        <v>1</v>
      </c>
      <c r="I304" s="181">
        <f>'[5]Pvt SP2D Pusdik'!C305</f>
        <v>15270590</v>
      </c>
      <c r="J304" s="181">
        <f t="shared" ref="J304:J312" si="74">G304-I304</f>
        <v>23459410</v>
      </c>
      <c r="K304" s="181"/>
      <c r="L304" s="181"/>
      <c r="M304" s="181"/>
      <c r="N304" s="181"/>
      <c r="O304" s="251"/>
      <c r="P304" s="251"/>
      <c r="Q304" s="144"/>
    </row>
    <row r="305" spans="1:17" ht="13.2" x14ac:dyDescent="0.25">
      <c r="A305" s="162" t="s">
        <v>278</v>
      </c>
      <c r="B305" s="177"/>
      <c r="C305" s="178" t="s">
        <v>745</v>
      </c>
      <c r="D305" s="179">
        <v>7</v>
      </c>
      <c r="E305" s="179" t="s">
        <v>111</v>
      </c>
      <c r="F305" s="181">
        <v>25000000</v>
      </c>
      <c r="G305" s="181">
        <f t="shared" si="73"/>
        <v>175000000</v>
      </c>
      <c r="H305" s="181" t="b">
        <f>G305='[5]Pvt SP2D Pusdik'!B306</f>
        <v>1</v>
      </c>
      <c r="I305" s="181">
        <f>'[5]Pvt SP2D Pusdik'!C306</f>
        <v>54243634</v>
      </c>
      <c r="J305" s="181">
        <f t="shared" si="74"/>
        <v>120756366</v>
      </c>
      <c r="K305" s="181"/>
      <c r="L305" s="181"/>
      <c r="M305" s="181"/>
      <c r="N305" s="181"/>
      <c r="O305" s="251"/>
      <c r="P305" s="251"/>
      <c r="Q305" s="144"/>
    </row>
    <row r="306" spans="1:17" ht="13.2" x14ac:dyDescent="0.25">
      <c r="A306" s="162" t="s">
        <v>279</v>
      </c>
      <c r="B306" s="177"/>
      <c r="C306" s="178" t="s">
        <v>746</v>
      </c>
      <c r="D306" s="179">
        <v>5</v>
      </c>
      <c r="E306" s="179" t="s">
        <v>111</v>
      </c>
      <c r="F306" s="181">
        <v>3640000</v>
      </c>
      <c r="G306" s="181">
        <f t="shared" si="73"/>
        <v>18200000</v>
      </c>
      <c r="H306" s="181" t="b">
        <f>G306='[5]Pvt SP2D Pusdik'!B307</f>
        <v>1</v>
      </c>
      <c r="I306" s="181">
        <f>'[5]Pvt SP2D Pusdik'!C307</f>
        <v>8100799</v>
      </c>
      <c r="J306" s="181">
        <f t="shared" si="74"/>
        <v>10099201</v>
      </c>
      <c r="K306" s="181"/>
      <c r="L306" s="181"/>
      <c r="M306" s="181"/>
      <c r="N306" s="181">
        <f t="shared" ref="N306:N309" si="75">N307</f>
        <v>0</v>
      </c>
      <c r="O306" s="251"/>
      <c r="P306" s="251"/>
      <c r="Q306" s="144"/>
    </row>
    <row r="307" spans="1:17" ht="13.2" x14ac:dyDescent="0.25">
      <c r="A307" s="162" t="s">
        <v>280</v>
      </c>
      <c r="B307" s="177"/>
      <c r="C307" s="178" t="s">
        <v>747</v>
      </c>
      <c r="D307" s="179">
        <v>30</v>
      </c>
      <c r="E307" s="179" t="s">
        <v>111</v>
      </c>
      <c r="F307" s="181">
        <v>730000</v>
      </c>
      <c r="G307" s="181">
        <f t="shared" si="73"/>
        <v>21900000</v>
      </c>
      <c r="H307" s="181" t="b">
        <f>G307='[5]Pvt SP2D Pusdik'!B308</f>
        <v>1</v>
      </c>
      <c r="I307" s="181">
        <f>'[5]Pvt SP2D Pusdik'!C308</f>
        <v>10240000</v>
      </c>
      <c r="J307" s="181">
        <f t="shared" si="74"/>
        <v>11660000</v>
      </c>
      <c r="K307" s="181"/>
      <c r="L307" s="181"/>
      <c r="M307" s="181"/>
      <c r="N307" s="181">
        <f t="shared" si="75"/>
        <v>0</v>
      </c>
      <c r="O307" s="251"/>
      <c r="P307" s="251"/>
      <c r="Q307" s="144"/>
    </row>
    <row r="308" spans="1:17" ht="13.2" x14ac:dyDescent="0.25">
      <c r="A308" s="162" t="s">
        <v>281</v>
      </c>
      <c r="B308" s="177"/>
      <c r="C308" s="178" t="s">
        <v>748</v>
      </c>
      <c r="D308" s="179">
        <v>35</v>
      </c>
      <c r="E308" s="179" t="s">
        <v>111</v>
      </c>
      <c r="F308" s="181">
        <v>730000</v>
      </c>
      <c r="G308" s="181">
        <f t="shared" si="73"/>
        <v>25550000</v>
      </c>
      <c r="H308" s="181" t="b">
        <f>G308='[5]Pvt SP2D Pusdik'!B309</f>
        <v>1</v>
      </c>
      <c r="I308" s="181">
        <f>'[5]Pvt SP2D Pusdik'!C309</f>
        <v>4125000</v>
      </c>
      <c r="J308" s="181">
        <f t="shared" si="74"/>
        <v>21425000</v>
      </c>
      <c r="K308" s="181"/>
      <c r="L308" s="181"/>
      <c r="M308" s="181"/>
      <c r="N308" s="181">
        <f t="shared" si="75"/>
        <v>0</v>
      </c>
      <c r="O308" s="251"/>
      <c r="P308" s="251"/>
      <c r="Q308" s="144"/>
    </row>
    <row r="309" spans="1:17" ht="13.2" x14ac:dyDescent="0.25">
      <c r="A309" s="162" t="s">
        <v>282</v>
      </c>
      <c r="B309" s="177"/>
      <c r="C309" s="178" t="s">
        <v>749</v>
      </c>
      <c r="D309" s="179">
        <v>40</v>
      </c>
      <c r="E309" s="179" t="s">
        <v>111</v>
      </c>
      <c r="F309" s="181">
        <v>690000</v>
      </c>
      <c r="G309" s="181">
        <f t="shared" si="73"/>
        <v>27600000</v>
      </c>
      <c r="H309" s="181" t="b">
        <f>G309='[5]Pvt SP2D Pusdik'!B310</f>
        <v>1</v>
      </c>
      <c r="I309" s="181">
        <f>'[5]Pvt SP2D Pusdik'!C310</f>
        <v>5120000</v>
      </c>
      <c r="J309" s="181">
        <f t="shared" si="74"/>
        <v>22480000</v>
      </c>
      <c r="K309" s="181"/>
      <c r="L309" s="181"/>
      <c r="M309" s="181"/>
      <c r="N309" s="181">
        <f t="shared" si="75"/>
        <v>0</v>
      </c>
      <c r="O309" s="251"/>
      <c r="P309" s="251"/>
      <c r="Q309" s="144"/>
    </row>
    <row r="310" spans="1:17" ht="13.2" x14ac:dyDescent="0.25">
      <c r="A310" s="162" t="s">
        <v>283</v>
      </c>
      <c r="B310" s="177"/>
      <c r="C310" s="178" t="s">
        <v>750</v>
      </c>
      <c r="D310" s="179">
        <v>3</v>
      </c>
      <c r="E310" s="179" t="s">
        <v>111</v>
      </c>
      <c r="F310" s="181">
        <v>3500000</v>
      </c>
      <c r="G310" s="181">
        <f t="shared" si="73"/>
        <v>10500000</v>
      </c>
      <c r="H310" s="181" t="b">
        <f>G310='[5]Pvt SP2D Pusdik'!B311</f>
        <v>1</v>
      </c>
      <c r="I310" s="181">
        <f>'[5]Pvt SP2D Pusdik'!C311</f>
        <v>6900000</v>
      </c>
      <c r="J310" s="181">
        <f t="shared" si="74"/>
        <v>3600000</v>
      </c>
      <c r="K310" s="181"/>
      <c r="L310" s="181"/>
      <c r="M310" s="181"/>
      <c r="N310" s="181">
        <f>L310-M310</f>
        <v>0</v>
      </c>
      <c r="O310" s="251"/>
      <c r="P310" s="251"/>
      <c r="Q310" s="144"/>
    </row>
    <row r="311" spans="1:17" ht="13.2" x14ac:dyDescent="0.25">
      <c r="A311" s="162" t="s">
        <v>284</v>
      </c>
      <c r="B311" s="177"/>
      <c r="C311" s="178" t="s">
        <v>751</v>
      </c>
      <c r="D311" s="179">
        <v>6</v>
      </c>
      <c r="E311" s="179" t="s">
        <v>111</v>
      </c>
      <c r="F311" s="181">
        <v>470000</v>
      </c>
      <c r="G311" s="181">
        <f t="shared" si="73"/>
        <v>2820000</v>
      </c>
      <c r="H311" s="181" t="b">
        <f>G311='[5]Pvt SP2D Pusdik'!B312</f>
        <v>1</v>
      </c>
      <c r="I311" s="181">
        <f>'[5]Pvt SP2D Pusdik'!C312</f>
        <v>0</v>
      </c>
      <c r="J311" s="181">
        <f t="shared" si="74"/>
        <v>2820000</v>
      </c>
      <c r="K311" s="181"/>
      <c r="L311" s="181"/>
      <c r="M311" s="181"/>
      <c r="N311" s="181"/>
      <c r="O311" s="251"/>
      <c r="P311" s="251"/>
      <c r="Q311" s="144"/>
    </row>
    <row r="312" spans="1:17" ht="13.2" customHeight="1" x14ac:dyDescent="0.25">
      <c r="A312" s="162" t="s">
        <v>285</v>
      </c>
      <c r="B312" s="177"/>
      <c r="C312" s="178" t="s">
        <v>752</v>
      </c>
      <c r="D312" s="179">
        <v>1</v>
      </c>
      <c r="E312" s="179" t="s">
        <v>147</v>
      </c>
      <c r="F312" s="181">
        <v>54062000</v>
      </c>
      <c r="G312" s="181">
        <f t="shared" si="73"/>
        <v>54062000</v>
      </c>
      <c r="H312" s="181" t="b">
        <f>G312='[5]Pvt SP2D Pusdik'!B313</f>
        <v>1</v>
      </c>
      <c r="I312" s="181">
        <f>'[5]Pvt SP2D Pusdik'!C313</f>
        <v>0</v>
      </c>
      <c r="J312" s="181">
        <f t="shared" si="74"/>
        <v>54062000</v>
      </c>
      <c r="K312" s="181"/>
      <c r="L312" s="181"/>
      <c r="M312" s="181"/>
      <c r="N312" s="181">
        <f t="shared" ref="N312" si="76">SUM(N313,N384,N432)</f>
        <v>104623291</v>
      </c>
      <c r="O312" s="251"/>
      <c r="P312" s="251"/>
      <c r="Q312" s="144"/>
    </row>
    <row r="313" spans="1:17" ht="13.2" x14ac:dyDescent="0.25">
      <c r="A313" s="162" t="s">
        <v>286</v>
      </c>
      <c r="B313" s="183" t="s">
        <v>753</v>
      </c>
      <c r="C313" s="75" t="s">
        <v>287</v>
      </c>
      <c r="D313" s="74"/>
      <c r="E313" s="74"/>
      <c r="F313" s="76"/>
      <c r="G313" s="76">
        <f>G314</f>
        <v>36000000</v>
      </c>
      <c r="H313" s="76" t="b">
        <f>G313='[5]Pvt SP2D Pusdik'!B314</f>
        <v>1</v>
      </c>
      <c r="I313" s="76">
        <f>'[5]Pvt SP2D Pusdik'!C314</f>
        <v>17679000</v>
      </c>
      <c r="J313" s="76">
        <f>J314</f>
        <v>18321000</v>
      </c>
      <c r="K313" s="76">
        <f>K314</f>
        <v>0</v>
      </c>
      <c r="L313" s="76">
        <f>L314</f>
        <v>0</v>
      </c>
      <c r="M313" s="76">
        <f>M314</f>
        <v>0</v>
      </c>
      <c r="N313" s="76">
        <f t="shared" ref="N313" si="77">N314</f>
        <v>42221291</v>
      </c>
      <c r="O313" s="251"/>
      <c r="P313" s="251"/>
      <c r="Q313" s="144"/>
    </row>
    <row r="314" spans="1:17" ht="13.2" x14ac:dyDescent="0.25">
      <c r="A314" s="162" t="s">
        <v>288</v>
      </c>
      <c r="B314" s="177"/>
      <c r="C314" s="178" t="s">
        <v>754</v>
      </c>
      <c r="D314" s="179">
        <v>24</v>
      </c>
      <c r="E314" s="179" t="s">
        <v>289</v>
      </c>
      <c r="F314" s="181">
        <v>1500000</v>
      </c>
      <c r="G314" s="181">
        <f>ROUNDDOWN(D314*F314,-3)</f>
        <v>36000000</v>
      </c>
      <c r="H314" s="181" t="b">
        <f>G314='[5]Pvt SP2D Pusdik'!B315</f>
        <v>1</v>
      </c>
      <c r="I314" s="181">
        <f>'[5]Pvt SP2D Pusdik'!C315</f>
        <v>17679000</v>
      </c>
      <c r="J314" s="181">
        <f>G314-I314</f>
        <v>18321000</v>
      </c>
      <c r="K314" s="181"/>
      <c r="L314" s="181"/>
      <c r="M314" s="181"/>
      <c r="N314" s="181">
        <f t="shared" ref="N314" si="78">SUM(N315,N326,N339,N352,N360,N368)</f>
        <v>42221291</v>
      </c>
      <c r="O314" s="251"/>
      <c r="P314" s="251"/>
      <c r="Q314" s="144"/>
    </row>
    <row r="315" spans="1:17" ht="13.2" x14ac:dyDescent="0.25">
      <c r="A315" s="162" t="s">
        <v>290</v>
      </c>
      <c r="B315" s="172" t="s">
        <v>291</v>
      </c>
      <c r="C315" s="173" t="s">
        <v>292</v>
      </c>
      <c r="D315" s="174"/>
      <c r="E315" s="174"/>
      <c r="F315" s="175"/>
      <c r="G315" s="175">
        <f>SUM(G316,G318)</f>
        <v>137396000</v>
      </c>
      <c r="H315" s="175" t="b">
        <f>G315='[5]Pvt SP2D Pusdik'!B316</f>
        <v>1</v>
      </c>
      <c r="I315" s="175">
        <f>'[5]Pvt SP2D Pusdik'!C316</f>
        <v>101656000</v>
      </c>
      <c r="J315" s="175">
        <f>SUM(J316,J318)</f>
        <v>35740000</v>
      </c>
      <c r="K315" s="175">
        <f>SUM(K316,K318)</f>
        <v>0</v>
      </c>
      <c r="L315" s="175">
        <f>SUM(L316,L318)</f>
        <v>0</v>
      </c>
      <c r="M315" s="175">
        <f>SUM(M316,M318)</f>
        <v>0</v>
      </c>
      <c r="N315" s="175">
        <f t="shared" ref="N315" si="79">SUM(N316,N322,N324)</f>
        <v>0</v>
      </c>
      <c r="O315" s="251" t="s">
        <v>503</v>
      </c>
      <c r="P315" s="251" t="s">
        <v>504</v>
      </c>
      <c r="Q315" s="144"/>
    </row>
    <row r="316" spans="1:17" ht="13.2" x14ac:dyDescent="0.25">
      <c r="A316" s="162" t="s">
        <v>293</v>
      </c>
      <c r="B316" s="176" t="s">
        <v>716</v>
      </c>
      <c r="C316" s="70" t="s">
        <v>241</v>
      </c>
      <c r="D316" s="69"/>
      <c r="E316" s="69"/>
      <c r="F316" s="71"/>
      <c r="G316" s="71">
        <f>G317</f>
        <v>79060000</v>
      </c>
      <c r="H316" s="71" t="b">
        <f>G316='[5]Pvt SP2D Pusdik'!B317</f>
        <v>1</v>
      </c>
      <c r="I316" s="71">
        <f>'[5]Pvt SP2D Pusdik'!C317</f>
        <v>75040000</v>
      </c>
      <c r="J316" s="71">
        <f>J317</f>
        <v>4020000</v>
      </c>
      <c r="K316" s="71">
        <f>K317</f>
        <v>0</v>
      </c>
      <c r="L316" s="71">
        <f>L317</f>
        <v>0</v>
      </c>
      <c r="M316" s="71">
        <f>M317</f>
        <v>0</v>
      </c>
      <c r="N316" s="71">
        <f>L316-M316</f>
        <v>0</v>
      </c>
      <c r="O316" s="251"/>
      <c r="P316" s="251"/>
      <c r="Q316" s="144"/>
    </row>
    <row r="317" spans="1:17" ht="13.2" x14ac:dyDescent="0.25">
      <c r="A317" s="162" t="s">
        <v>294</v>
      </c>
      <c r="B317" s="177"/>
      <c r="C317" s="178" t="s">
        <v>755</v>
      </c>
      <c r="D317" s="179">
        <v>118</v>
      </c>
      <c r="E317" s="179" t="s">
        <v>295</v>
      </c>
      <c r="F317" s="181">
        <v>670000</v>
      </c>
      <c r="G317" s="181">
        <f>ROUNDDOWN(D317*F317,-3)</f>
        <v>79060000</v>
      </c>
      <c r="H317" s="181" t="b">
        <f>G317='[5]Pvt SP2D Pusdik'!B318</f>
        <v>1</v>
      </c>
      <c r="I317" s="181">
        <f>'[5]Pvt SP2D Pusdik'!C318</f>
        <v>75040000</v>
      </c>
      <c r="J317" s="181">
        <f>G317-I317</f>
        <v>4020000</v>
      </c>
      <c r="K317" s="181"/>
      <c r="L317" s="181"/>
      <c r="M317" s="181"/>
      <c r="N317" s="181"/>
      <c r="O317" s="251"/>
      <c r="P317" s="251"/>
      <c r="Q317" s="144"/>
    </row>
    <row r="318" spans="1:17" ht="13.2" x14ac:dyDescent="0.25">
      <c r="A318" s="162" t="s">
        <v>296</v>
      </c>
      <c r="B318" s="183" t="s">
        <v>756</v>
      </c>
      <c r="C318" s="75" t="s">
        <v>297</v>
      </c>
      <c r="D318" s="74"/>
      <c r="E318" s="74"/>
      <c r="F318" s="76"/>
      <c r="G318" s="76">
        <f>SUM(G319:G328)</f>
        <v>58336000</v>
      </c>
      <c r="H318" s="76" t="b">
        <f>G318='[5]Pvt SP2D Pusdik'!B319</f>
        <v>1</v>
      </c>
      <c r="I318" s="76">
        <f>'[5]Pvt SP2D Pusdik'!C319</f>
        <v>26616000</v>
      </c>
      <c r="J318" s="76">
        <f>SUM(J319:J328)</f>
        <v>31720000</v>
      </c>
      <c r="K318" s="76">
        <f>SUM(K319:K328)</f>
        <v>0</v>
      </c>
      <c r="L318" s="76">
        <f>SUM(L319:L328)</f>
        <v>0</v>
      </c>
      <c r="M318" s="76">
        <f>SUM(M319:M328)</f>
        <v>0</v>
      </c>
      <c r="N318" s="76"/>
      <c r="O318" s="251"/>
      <c r="P318" s="251"/>
      <c r="Q318" s="144"/>
    </row>
    <row r="319" spans="1:17" ht="13.2" x14ac:dyDescent="0.25">
      <c r="A319" s="162" t="s">
        <v>298</v>
      </c>
      <c r="B319" s="177"/>
      <c r="C319" s="178" t="s">
        <v>757</v>
      </c>
      <c r="D319" s="179">
        <v>12</v>
      </c>
      <c r="E319" s="179" t="s">
        <v>184</v>
      </c>
      <c r="F319" s="181">
        <v>2920000</v>
      </c>
      <c r="G319" s="181">
        <f t="shared" ref="G319:G328" si="80">ROUNDDOWN(D319*F319,-3)</f>
        <v>35040000</v>
      </c>
      <c r="H319" s="181" t="b">
        <f>G319='[5]Pvt SP2D Pusdik'!B320</f>
        <v>1</v>
      </c>
      <c r="I319" s="181">
        <f>'[5]Pvt SP2D Pusdik'!C320</f>
        <v>15768000</v>
      </c>
      <c r="J319" s="181">
        <f t="shared" ref="J319:J328" si="81">G319-I319</f>
        <v>19272000</v>
      </c>
      <c r="K319" s="181"/>
      <c r="L319" s="181"/>
      <c r="M319" s="181"/>
      <c r="N319" s="181"/>
      <c r="O319" s="251"/>
      <c r="P319" s="251"/>
      <c r="Q319" s="144"/>
    </row>
    <row r="320" spans="1:17" ht="13.2" x14ac:dyDescent="0.25">
      <c r="A320" s="162" t="s">
        <v>299</v>
      </c>
      <c r="B320" s="177"/>
      <c r="C320" s="178" t="s">
        <v>758</v>
      </c>
      <c r="D320" s="179">
        <v>12</v>
      </c>
      <c r="E320" s="179" t="s">
        <v>184</v>
      </c>
      <c r="F320" s="181">
        <v>324000</v>
      </c>
      <c r="G320" s="181">
        <f t="shared" si="80"/>
        <v>3888000</v>
      </c>
      <c r="H320" s="181" t="b">
        <f>G320='[5]Pvt SP2D Pusdik'!B321</f>
        <v>1</v>
      </c>
      <c r="I320" s="181">
        <f>'[5]Pvt SP2D Pusdik'!C321</f>
        <v>1944000</v>
      </c>
      <c r="J320" s="181">
        <f t="shared" si="81"/>
        <v>1944000</v>
      </c>
      <c r="K320" s="181"/>
      <c r="L320" s="181"/>
      <c r="M320" s="181"/>
      <c r="N320" s="181"/>
      <c r="O320" s="251"/>
      <c r="P320" s="251"/>
      <c r="Q320" s="144"/>
    </row>
    <row r="321" spans="1:17" ht="13.2" x14ac:dyDescent="0.25">
      <c r="A321" s="162" t="s">
        <v>300</v>
      </c>
      <c r="B321" s="177"/>
      <c r="C321" s="178" t="s">
        <v>759</v>
      </c>
      <c r="D321" s="179">
        <v>12</v>
      </c>
      <c r="E321" s="179" t="s">
        <v>184</v>
      </c>
      <c r="F321" s="181">
        <v>324000</v>
      </c>
      <c r="G321" s="181">
        <f t="shared" si="80"/>
        <v>3888000</v>
      </c>
      <c r="H321" s="181" t="b">
        <f>G321='[5]Pvt SP2D Pusdik'!B322</f>
        <v>1</v>
      </c>
      <c r="I321" s="181">
        <f>'[5]Pvt SP2D Pusdik'!C322</f>
        <v>1944000</v>
      </c>
      <c r="J321" s="181">
        <f t="shared" si="81"/>
        <v>1944000</v>
      </c>
      <c r="K321" s="181"/>
      <c r="L321" s="181"/>
      <c r="M321" s="181"/>
      <c r="N321" s="181"/>
      <c r="O321" s="251"/>
      <c r="P321" s="251"/>
      <c r="Q321" s="144"/>
    </row>
    <row r="322" spans="1:17" ht="13.2" x14ac:dyDescent="0.25">
      <c r="A322" s="162" t="s">
        <v>301</v>
      </c>
      <c r="B322" s="177"/>
      <c r="C322" s="178" t="s">
        <v>760</v>
      </c>
      <c r="D322" s="179">
        <v>12</v>
      </c>
      <c r="E322" s="179" t="s">
        <v>184</v>
      </c>
      <c r="F322" s="181">
        <v>680000</v>
      </c>
      <c r="G322" s="181">
        <f t="shared" si="80"/>
        <v>8160000</v>
      </c>
      <c r="H322" s="181" t="b">
        <f>G322='[5]Pvt SP2D Pusdik'!B323</f>
        <v>1</v>
      </c>
      <c r="I322" s="181">
        <f>'[5]Pvt SP2D Pusdik'!C323</f>
        <v>4080000</v>
      </c>
      <c r="J322" s="181">
        <f t="shared" si="81"/>
        <v>4080000</v>
      </c>
      <c r="K322" s="181"/>
      <c r="L322" s="181"/>
      <c r="M322" s="181"/>
      <c r="N322" s="181">
        <f>L322-M322</f>
        <v>0</v>
      </c>
      <c r="O322" s="251"/>
      <c r="P322" s="251"/>
      <c r="Q322" s="144"/>
    </row>
    <row r="323" spans="1:17" ht="13.2" x14ac:dyDescent="0.25">
      <c r="A323" s="162" t="s">
        <v>302</v>
      </c>
      <c r="B323" s="177"/>
      <c r="C323" s="178" t="s">
        <v>761</v>
      </c>
      <c r="D323" s="179">
        <v>12</v>
      </c>
      <c r="E323" s="179" t="s">
        <v>184</v>
      </c>
      <c r="F323" s="181">
        <v>200000</v>
      </c>
      <c r="G323" s="181">
        <f t="shared" si="80"/>
        <v>2400000</v>
      </c>
      <c r="H323" s="181" t="b">
        <f>G323='[5]Pvt SP2D Pusdik'!B324</f>
        <v>1</v>
      </c>
      <c r="I323" s="181">
        <f>'[5]Pvt SP2D Pusdik'!C324</f>
        <v>1200000</v>
      </c>
      <c r="J323" s="181">
        <f t="shared" si="81"/>
        <v>1200000</v>
      </c>
      <c r="K323" s="181"/>
      <c r="L323" s="181"/>
      <c r="M323" s="181"/>
      <c r="N323" s="181"/>
      <c r="O323" s="251"/>
      <c r="P323" s="251"/>
      <c r="Q323" s="144"/>
    </row>
    <row r="324" spans="1:17" ht="13.2" x14ac:dyDescent="0.25">
      <c r="A324" s="162" t="s">
        <v>303</v>
      </c>
      <c r="B324" s="177"/>
      <c r="C324" s="178" t="s">
        <v>762</v>
      </c>
      <c r="D324" s="179">
        <v>12</v>
      </c>
      <c r="E324" s="179" t="s">
        <v>184</v>
      </c>
      <c r="F324" s="181">
        <v>80000</v>
      </c>
      <c r="G324" s="181">
        <f t="shared" si="80"/>
        <v>960000</v>
      </c>
      <c r="H324" s="181" t="b">
        <f>G324='[5]Pvt SP2D Pusdik'!B325</f>
        <v>1</v>
      </c>
      <c r="I324" s="181">
        <f>'[5]Pvt SP2D Pusdik'!C325</f>
        <v>480000</v>
      </c>
      <c r="J324" s="181">
        <f t="shared" si="81"/>
        <v>480000</v>
      </c>
      <c r="K324" s="181"/>
      <c r="L324" s="181"/>
      <c r="M324" s="181"/>
      <c r="N324" s="181">
        <f>L324-M324</f>
        <v>0</v>
      </c>
      <c r="O324" s="251"/>
      <c r="P324" s="251"/>
      <c r="Q324" s="144"/>
    </row>
    <row r="325" spans="1:17" ht="13.2" x14ac:dyDescent="0.25">
      <c r="A325" s="162" t="s">
        <v>304</v>
      </c>
      <c r="B325" s="177"/>
      <c r="C325" s="178" t="s">
        <v>763</v>
      </c>
      <c r="D325" s="179">
        <v>12</v>
      </c>
      <c r="E325" s="179" t="s">
        <v>184</v>
      </c>
      <c r="F325" s="181">
        <v>200000</v>
      </c>
      <c r="G325" s="181">
        <f t="shared" si="80"/>
        <v>2400000</v>
      </c>
      <c r="H325" s="181" t="b">
        <f>G325='[5]Pvt SP2D Pusdik'!B326</f>
        <v>1</v>
      </c>
      <c r="I325" s="181">
        <f>'[5]Pvt SP2D Pusdik'!C326</f>
        <v>1200000</v>
      </c>
      <c r="J325" s="181">
        <f t="shared" si="81"/>
        <v>1200000</v>
      </c>
      <c r="K325" s="181"/>
      <c r="L325" s="181"/>
      <c r="M325" s="181"/>
      <c r="N325" s="181"/>
      <c r="O325" s="251"/>
      <c r="P325" s="251"/>
      <c r="Q325" s="144"/>
    </row>
    <row r="326" spans="1:17" ht="13.2" x14ac:dyDescent="0.25">
      <c r="A326" s="162" t="s">
        <v>305</v>
      </c>
      <c r="B326" s="177"/>
      <c r="C326" s="178" t="s">
        <v>764</v>
      </c>
      <c r="D326" s="179">
        <v>1</v>
      </c>
      <c r="E326" s="179" t="s">
        <v>26</v>
      </c>
      <c r="F326" s="181">
        <v>400000</v>
      </c>
      <c r="G326" s="181">
        <f t="shared" si="80"/>
        <v>400000</v>
      </c>
      <c r="H326" s="181" t="b">
        <f>G326='[5]Pvt SP2D Pusdik'!B327</f>
        <v>1</v>
      </c>
      <c r="I326" s="181">
        <f>'[5]Pvt SP2D Pusdik'!C327</f>
        <v>0</v>
      </c>
      <c r="J326" s="181">
        <f t="shared" si="81"/>
        <v>400000</v>
      </c>
      <c r="K326" s="181"/>
      <c r="L326" s="181"/>
      <c r="M326" s="181"/>
      <c r="N326" s="181">
        <f t="shared" ref="N326" si="82">SUM(N327,N333,N335,N337)</f>
        <v>41797994</v>
      </c>
      <c r="O326" s="251"/>
      <c r="P326" s="251"/>
      <c r="Q326" s="144"/>
    </row>
    <row r="327" spans="1:17" ht="13.2" x14ac:dyDescent="0.25">
      <c r="A327" s="162" t="s">
        <v>306</v>
      </c>
      <c r="B327" s="177"/>
      <c r="C327" s="178" t="s">
        <v>765</v>
      </c>
      <c r="D327" s="179">
        <v>1</v>
      </c>
      <c r="E327" s="179" t="s">
        <v>26</v>
      </c>
      <c r="F327" s="181">
        <v>300000</v>
      </c>
      <c r="G327" s="181">
        <f t="shared" si="80"/>
        <v>300000</v>
      </c>
      <c r="H327" s="181" t="b">
        <f>G327='[5]Pvt SP2D Pusdik'!B328</f>
        <v>1</v>
      </c>
      <c r="I327" s="181">
        <f>'[5]Pvt SP2D Pusdik'!C328</f>
        <v>0</v>
      </c>
      <c r="J327" s="181">
        <f t="shared" si="81"/>
        <v>300000</v>
      </c>
      <c r="K327" s="181"/>
      <c r="L327" s="181"/>
      <c r="M327" s="181"/>
      <c r="N327" s="181">
        <f>L327-M327</f>
        <v>0</v>
      </c>
      <c r="O327" s="251"/>
      <c r="P327" s="251"/>
      <c r="Q327" s="144"/>
    </row>
    <row r="328" spans="1:17" ht="13.2" x14ac:dyDescent="0.25">
      <c r="A328" s="162" t="s">
        <v>307</v>
      </c>
      <c r="B328" s="177"/>
      <c r="C328" s="178" t="s">
        <v>766</v>
      </c>
      <c r="D328" s="179">
        <v>3</v>
      </c>
      <c r="E328" s="179" t="s">
        <v>26</v>
      </c>
      <c r="F328" s="181">
        <v>300000</v>
      </c>
      <c r="G328" s="181">
        <f t="shared" si="80"/>
        <v>900000</v>
      </c>
      <c r="H328" s="181" t="b">
        <f>G328='[5]Pvt SP2D Pusdik'!B329</f>
        <v>1</v>
      </c>
      <c r="I328" s="181">
        <f>'[5]Pvt SP2D Pusdik'!C329</f>
        <v>0</v>
      </c>
      <c r="J328" s="181">
        <f t="shared" si="81"/>
        <v>900000</v>
      </c>
      <c r="K328" s="181"/>
      <c r="L328" s="181"/>
      <c r="M328" s="181"/>
      <c r="N328" s="181"/>
      <c r="O328" s="251"/>
      <c r="P328" s="251"/>
      <c r="Q328" s="144"/>
    </row>
    <row r="329" spans="1:17" ht="13.2" x14ac:dyDescent="0.25">
      <c r="A329" s="162" t="s">
        <v>308</v>
      </c>
      <c r="B329" s="197" t="s">
        <v>309</v>
      </c>
      <c r="C329" s="90" t="s">
        <v>767</v>
      </c>
      <c r="D329" s="89">
        <v>3</v>
      </c>
      <c r="E329" s="232" t="s">
        <v>768</v>
      </c>
      <c r="F329" s="91"/>
      <c r="G329" s="91">
        <f t="shared" ref="G329:G333" si="83">G330</f>
        <v>200000000</v>
      </c>
      <c r="H329" s="91" t="b">
        <f>G329='[5]Pvt SP2D Pusdik'!B330</f>
        <v>1</v>
      </c>
      <c r="I329" s="91">
        <f>'[5]Pvt SP2D Pusdik'!C330</f>
        <v>186990000</v>
      </c>
      <c r="J329" s="91">
        <f t="shared" ref="J329:M333" si="84">J330</f>
        <v>13010000</v>
      </c>
      <c r="K329" s="91">
        <f t="shared" si="84"/>
        <v>0</v>
      </c>
      <c r="L329" s="91">
        <f t="shared" si="84"/>
        <v>0</v>
      </c>
      <c r="M329" s="91">
        <f t="shared" si="84"/>
        <v>0</v>
      </c>
      <c r="N329" s="91"/>
      <c r="O329" s="251"/>
      <c r="P329" s="251"/>
      <c r="Q329" s="144"/>
    </row>
    <row r="330" spans="1:17" ht="13.2" x14ac:dyDescent="0.25">
      <c r="A330" s="162" t="s">
        <v>310</v>
      </c>
      <c r="B330" s="92" t="s">
        <v>311</v>
      </c>
      <c r="C330" s="93" t="s">
        <v>312</v>
      </c>
      <c r="D330" s="92">
        <v>2</v>
      </c>
      <c r="E330" s="92" t="s">
        <v>111</v>
      </c>
      <c r="F330" s="94"/>
      <c r="G330" s="94">
        <f t="shared" si="83"/>
        <v>200000000</v>
      </c>
      <c r="H330" s="94" t="b">
        <f>G330='[5]Pvt SP2D Pusdik'!B331</f>
        <v>1</v>
      </c>
      <c r="I330" s="94">
        <f>'[5]Pvt SP2D Pusdik'!C331</f>
        <v>186990000</v>
      </c>
      <c r="J330" s="94">
        <f t="shared" si="84"/>
        <v>13010000</v>
      </c>
      <c r="K330" s="94">
        <f t="shared" si="84"/>
        <v>0</v>
      </c>
      <c r="L330" s="94">
        <f t="shared" si="84"/>
        <v>0</v>
      </c>
      <c r="M330" s="94">
        <f t="shared" si="84"/>
        <v>0</v>
      </c>
      <c r="N330" s="94"/>
      <c r="O330" s="251"/>
      <c r="P330" s="251"/>
      <c r="Q330" s="144"/>
    </row>
    <row r="331" spans="1:17" ht="13.2" x14ac:dyDescent="0.25">
      <c r="A331" s="162" t="s">
        <v>769</v>
      </c>
      <c r="B331" s="217" t="s">
        <v>770</v>
      </c>
      <c r="C331" s="218" t="s">
        <v>771</v>
      </c>
      <c r="D331" s="219"/>
      <c r="E331" s="219" t="s">
        <v>562</v>
      </c>
      <c r="F331" s="220"/>
      <c r="G331" s="220">
        <f t="shared" si="83"/>
        <v>200000000</v>
      </c>
      <c r="H331" s="220" t="b">
        <f>G331='[5]Pvt SP2D Pusdik'!B332</f>
        <v>1</v>
      </c>
      <c r="I331" s="220">
        <f>'[5]Pvt SP2D Pusdik'!C332</f>
        <v>186990000</v>
      </c>
      <c r="J331" s="220">
        <f t="shared" si="84"/>
        <v>13010000</v>
      </c>
      <c r="K331" s="220">
        <f t="shared" si="84"/>
        <v>0</v>
      </c>
      <c r="L331" s="220">
        <f t="shared" si="84"/>
        <v>0</v>
      </c>
      <c r="M331" s="220">
        <f t="shared" si="84"/>
        <v>0</v>
      </c>
      <c r="N331" s="220"/>
      <c r="O331" s="251"/>
      <c r="P331" s="251"/>
      <c r="Q331" s="144"/>
    </row>
    <row r="332" spans="1:17" ht="13.2" x14ac:dyDescent="0.25">
      <c r="A332" s="162" t="s">
        <v>772</v>
      </c>
      <c r="B332" s="184" t="s">
        <v>21</v>
      </c>
      <c r="C332" s="185" t="s">
        <v>771</v>
      </c>
      <c r="D332" s="186"/>
      <c r="E332" s="186"/>
      <c r="F332" s="187"/>
      <c r="G332" s="187">
        <f t="shared" si="83"/>
        <v>200000000</v>
      </c>
      <c r="H332" s="187" t="b">
        <f>G332='[5]Pvt SP2D Pusdik'!B333</f>
        <v>1</v>
      </c>
      <c r="I332" s="187">
        <f>'[5]Pvt SP2D Pusdik'!C333</f>
        <v>186990000</v>
      </c>
      <c r="J332" s="187">
        <f t="shared" si="84"/>
        <v>13010000</v>
      </c>
      <c r="K332" s="187">
        <f t="shared" si="84"/>
        <v>0</v>
      </c>
      <c r="L332" s="187">
        <f t="shared" si="84"/>
        <v>0</v>
      </c>
      <c r="M332" s="187">
        <f t="shared" si="84"/>
        <v>0</v>
      </c>
      <c r="N332" s="187"/>
      <c r="O332" s="251" t="s">
        <v>503</v>
      </c>
      <c r="P332" s="251" t="s">
        <v>504</v>
      </c>
      <c r="Q332" s="144"/>
    </row>
    <row r="333" spans="1:17" ht="13.2" x14ac:dyDescent="0.25">
      <c r="A333" s="162" t="s">
        <v>773</v>
      </c>
      <c r="B333" s="183" t="s">
        <v>613</v>
      </c>
      <c r="C333" s="75" t="s">
        <v>118</v>
      </c>
      <c r="D333" s="74"/>
      <c r="E333" s="74"/>
      <c r="F333" s="76"/>
      <c r="G333" s="76">
        <f t="shared" si="83"/>
        <v>200000000</v>
      </c>
      <c r="H333" s="76" t="b">
        <f>G333='[5]Pvt SP2D Pusdik'!B334</f>
        <v>1</v>
      </c>
      <c r="I333" s="76">
        <f>'[5]Pvt SP2D Pusdik'!C334</f>
        <v>186990000</v>
      </c>
      <c r="J333" s="76">
        <f t="shared" si="84"/>
        <v>13010000</v>
      </c>
      <c r="K333" s="76">
        <f t="shared" si="84"/>
        <v>0</v>
      </c>
      <c r="L333" s="76">
        <f t="shared" si="84"/>
        <v>0</v>
      </c>
      <c r="M333" s="76">
        <f t="shared" si="84"/>
        <v>0</v>
      </c>
      <c r="N333" s="76">
        <f>L333-M333</f>
        <v>0</v>
      </c>
      <c r="O333" s="251"/>
      <c r="P333" s="251"/>
      <c r="Q333" s="144"/>
    </row>
    <row r="334" spans="1:17" ht="13.2" x14ac:dyDescent="0.25">
      <c r="A334" s="162" t="s">
        <v>774</v>
      </c>
      <c r="B334" s="177"/>
      <c r="C334" s="178" t="s">
        <v>775</v>
      </c>
      <c r="D334" s="179">
        <v>1</v>
      </c>
      <c r="E334" s="179" t="s">
        <v>120</v>
      </c>
      <c r="F334" s="181">
        <v>200000000</v>
      </c>
      <c r="G334" s="181">
        <f>ROUNDDOWN(D334*F334,-3)</f>
        <v>200000000</v>
      </c>
      <c r="H334" s="181" t="b">
        <f>G334='[5]Pvt SP2D Pusdik'!B335</f>
        <v>1</v>
      </c>
      <c r="I334" s="181">
        <f>'[5]Pvt SP2D Pusdik'!C335</f>
        <v>186990000</v>
      </c>
      <c r="J334" s="181">
        <f>G334-I334</f>
        <v>13010000</v>
      </c>
      <c r="K334" s="181"/>
      <c r="L334" s="181"/>
      <c r="M334" s="181"/>
      <c r="N334" s="181"/>
      <c r="O334" s="251"/>
      <c r="P334" s="251"/>
      <c r="Q334" s="144"/>
    </row>
    <row r="335" spans="1:17" ht="13.2" x14ac:dyDescent="0.25">
      <c r="A335" s="162" t="s">
        <v>313</v>
      </c>
      <c r="B335" s="233" t="s">
        <v>314</v>
      </c>
      <c r="C335" s="111" t="s">
        <v>776</v>
      </c>
      <c r="D335" s="110">
        <v>7</v>
      </c>
      <c r="E335" s="234" t="s">
        <v>777</v>
      </c>
      <c r="F335" s="234"/>
      <c r="G335" s="112">
        <f>SUM(G336,G406,G454)</f>
        <v>2633607000</v>
      </c>
      <c r="H335" s="112" t="b">
        <f>G335='[5]Pvt SP2D Pusdik'!B336</f>
        <v>1</v>
      </c>
      <c r="I335" s="112">
        <f>'[5]Pvt SP2D Pusdik'!C336</f>
        <v>815565533</v>
      </c>
      <c r="J335" s="112">
        <f>SUM(J336,J406,J454)</f>
        <v>1818041467</v>
      </c>
      <c r="K335" s="112">
        <f>SUM(K336,K406,K454)</f>
        <v>102908000</v>
      </c>
      <c r="L335" s="112">
        <f>SUM(L336,L406,L454)</f>
        <v>102908000</v>
      </c>
      <c r="M335" s="112">
        <f>SUM(M336,M406,M454)</f>
        <v>61709003</v>
      </c>
      <c r="N335" s="112">
        <f>L335-M335</f>
        <v>41198997</v>
      </c>
      <c r="O335" s="251"/>
      <c r="P335" s="251"/>
      <c r="Q335" s="144"/>
    </row>
    <row r="336" spans="1:17" ht="13.2" x14ac:dyDescent="0.25">
      <c r="A336" s="162" t="s">
        <v>316</v>
      </c>
      <c r="B336" s="235" t="s">
        <v>317</v>
      </c>
      <c r="C336" s="93" t="s">
        <v>318</v>
      </c>
      <c r="D336" s="92">
        <v>2</v>
      </c>
      <c r="E336" s="92" t="s">
        <v>315</v>
      </c>
      <c r="F336" s="94"/>
      <c r="G336" s="94">
        <f>G337</f>
        <v>1314322000</v>
      </c>
      <c r="H336" s="94" t="b">
        <f>G336='[5]Pvt SP2D Pusdik'!B337</f>
        <v>1</v>
      </c>
      <c r="I336" s="94">
        <f>'[5]Pvt SP2D Pusdik'!C337</f>
        <v>484319936</v>
      </c>
      <c r="J336" s="94">
        <f>J337</f>
        <v>830002064</v>
      </c>
      <c r="K336" s="94">
        <f>K337</f>
        <v>20250000</v>
      </c>
      <c r="L336" s="94">
        <f>L337</f>
        <v>20250000</v>
      </c>
      <c r="M336" s="94">
        <f>M337</f>
        <v>19651003</v>
      </c>
      <c r="N336" s="94"/>
      <c r="O336" s="251"/>
      <c r="P336" s="251"/>
      <c r="Q336" s="144"/>
    </row>
    <row r="337" spans="1:17" ht="13.2" x14ac:dyDescent="0.25">
      <c r="A337" s="162" t="s">
        <v>319</v>
      </c>
      <c r="B337" s="217" t="s">
        <v>611</v>
      </c>
      <c r="C337" s="218" t="s">
        <v>320</v>
      </c>
      <c r="D337" s="219"/>
      <c r="E337" s="219" t="s">
        <v>562</v>
      </c>
      <c r="F337" s="220"/>
      <c r="G337" s="220">
        <f>SUM(G338,G349,G362,G375,G383,G391)</f>
        <v>1314322000</v>
      </c>
      <c r="H337" s="220" t="b">
        <f>G337='[5]Pvt SP2D Pusdik'!B338</f>
        <v>1</v>
      </c>
      <c r="I337" s="220">
        <f>'[5]Pvt SP2D Pusdik'!C338</f>
        <v>484319936</v>
      </c>
      <c r="J337" s="220">
        <f>SUM(J338,J349,J362,J375,J383,J391)</f>
        <v>830002064</v>
      </c>
      <c r="K337" s="220">
        <f>SUM(K338,K349,K362,K375,K383,K391)</f>
        <v>20250000</v>
      </c>
      <c r="L337" s="220">
        <f>SUM(L338,L349,L362,L375,L383,L391)</f>
        <v>20250000</v>
      </c>
      <c r="M337" s="220">
        <f>SUM(M338,M349,M362,M375,M383,M391)</f>
        <v>19651003</v>
      </c>
      <c r="N337" s="220">
        <f>L337-M337</f>
        <v>598997</v>
      </c>
      <c r="O337" s="251"/>
      <c r="P337" s="251"/>
      <c r="Q337" s="144"/>
    </row>
    <row r="338" spans="1:17" ht="13.2" x14ac:dyDescent="0.25">
      <c r="A338" s="162" t="s">
        <v>321</v>
      </c>
      <c r="B338" s="191" t="s">
        <v>21</v>
      </c>
      <c r="C338" s="192" t="s">
        <v>778</v>
      </c>
      <c r="D338" s="193"/>
      <c r="E338" s="193"/>
      <c r="F338" s="194"/>
      <c r="G338" s="194">
        <f>SUM(G339,G345,G347)</f>
        <v>116572000</v>
      </c>
      <c r="H338" s="194" t="b">
        <f>G338='[5]Pvt SP2D Pusdik'!B339</f>
        <v>1</v>
      </c>
      <c r="I338" s="194">
        <f>'[5]Pvt SP2D Pusdik'!C339</f>
        <v>20536566</v>
      </c>
      <c r="J338" s="194">
        <f>SUM(J339,J345,J347)</f>
        <v>96035434</v>
      </c>
      <c r="K338" s="194">
        <f>SUM(K339,K345,K347)</f>
        <v>4250000</v>
      </c>
      <c r="L338" s="194">
        <f>SUM(L339,L345,L347)</f>
        <v>4250000</v>
      </c>
      <c r="M338" s="194">
        <f>SUM(M339,M345,M347)</f>
        <v>4101253</v>
      </c>
      <c r="N338" s="194"/>
      <c r="O338" s="251" t="s">
        <v>505</v>
      </c>
      <c r="P338" s="251" t="s">
        <v>506</v>
      </c>
      <c r="Q338" s="144"/>
    </row>
    <row r="339" spans="1:17" ht="13.2" x14ac:dyDescent="0.25">
      <c r="A339" s="162" t="s">
        <v>322</v>
      </c>
      <c r="B339" s="183" t="s">
        <v>534</v>
      </c>
      <c r="C339" s="75" t="s">
        <v>24</v>
      </c>
      <c r="D339" s="74"/>
      <c r="E339" s="74"/>
      <c r="F339" s="76"/>
      <c r="G339" s="76">
        <f>SUM(G340:G344)</f>
        <v>58750000</v>
      </c>
      <c r="H339" s="76" t="b">
        <f>G339='[5]Pvt SP2D Pusdik'!B340</f>
        <v>1</v>
      </c>
      <c r="I339" s="76">
        <f>'[5]Pvt SP2D Pusdik'!C340</f>
        <v>13050900</v>
      </c>
      <c r="J339" s="76">
        <f>SUM(J340:J344)</f>
        <v>45699100</v>
      </c>
      <c r="K339" s="76">
        <f>SUM(K340:K344)</f>
        <v>4000000</v>
      </c>
      <c r="L339" s="76">
        <f>SUM(L340:L344)</f>
        <v>4000000</v>
      </c>
      <c r="M339" s="76">
        <f>SUM(M340:M344)</f>
        <v>3920050</v>
      </c>
      <c r="N339" s="76">
        <f t="shared" ref="N339" si="85">SUM(N340,N346,N348,N350)</f>
        <v>121497</v>
      </c>
      <c r="O339" s="251"/>
      <c r="P339" s="251"/>
      <c r="Q339" s="144"/>
    </row>
    <row r="340" spans="1:17" ht="13.2" x14ac:dyDescent="0.25">
      <c r="A340" s="162" t="s">
        <v>323</v>
      </c>
      <c r="B340" s="177"/>
      <c r="C340" s="178" t="s">
        <v>563</v>
      </c>
      <c r="D340" s="179">
        <v>230</v>
      </c>
      <c r="E340" s="179" t="s">
        <v>26</v>
      </c>
      <c r="F340" s="181">
        <v>75000</v>
      </c>
      <c r="G340" s="181">
        <f>ROUNDDOWN(D340*F340,-3)</f>
        <v>17250000</v>
      </c>
      <c r="H340" s="181" t="b">
        <f>G340='[5]Pvt SP2D Pusdik'!B341</f>
        <v>1</v>
      </c>
      <c r="I340" s="181">
        <f>'[5]Pvt SP2D Pusdik'!C341</f>
        <v>506000</v>
      </c>
      <c r="J340" s="181">
        <f t="shared" ref="J340:J344" si="86">G340-I340</f>
        <v>16744000</v>
      </c>
      <c r="K340" s="181"/>
      <c r="L340" s="181"/>
      <c r="M340" s="181"/>
      <c r="N340" s="181">
        <f>L340-M340</f>
        <v>0</v>
      </c>
      <c r="O340" s="251"/>
      <c r="P340" s="251"/>
      <c r="Q340" s="144"/>
    </row>
    <row r="341" spans="1:17" ht="13.2" x14ac:dyDescent="0.25">
      <c r="A341" s="162" t="s">
        <v>779</v>
      </c>
      <c r="B341" s="177"/>
      <c r="C341" s="178" t="s">
        <v>564</v>
      </c>
      <c r="D341" s="179">
        <v>8</v>
      </c>
      <c r="E341" s="179" t="s">
        <v>120</v>
      </c>
      <c r="F341" s="181">
        <v>1500000</v>
      </c>
      <c r="G341" s="181">
        <f>ROUNDDOWN(D341*F341,-3)</f>
        <v>12000000</v>
      </c>
      <c r="H341" s="181" t="b">
        <f>G341='[5]Pvt SP2D Pusdik'!B342</f>
        <v>1</v>
      </c>
      <c r="I341" s="181">
        <f>'[5]Pvt SP2D Pusdik'!C342</f>
        <v>2925900</v>
      </c>
      <c r="J341" s="181">
        <f t="shared" si="86"/>
        <v>9074100</v>
      </c>
      <c r="K341" s="181">
        <v>1500000</v>
      </c>
      <c r="L341" s="181">
        <v>1500000</v>
      </c>
      <c r="M341" s="181">
        <v>1493050</v>
      </c>
      <c r="N341" s="181"/>
      <c r="O341" s="251"/>
      <c r="P341" s="251"/>
      <c r="Q341" s="144"/>
    </row>
    <row r="342" spans="1:17" ht="13.2" x14ac:dyDescent="0.25">
      <c r="A342" s="162" t="s">
        <v>780</v>
      </c>
      <c r="B342" s="177"/>
      <c r="C342" s="178" t="s">
        <v>565</v>
      </c>
      <c r="D342" s="179">
        <v>8</v>
      </c>
      <c r="E342" s="179" t="s">
        <v>120</v>
      </c>
      <c r="F342" s="181">
        <v>1500000</v>
      </c>
      <c r="G342" s="181">
        <f>ROUNDDOWN(D342*F342,-3)</f>
        <v>12000000</v>
      </c>
      <c r="H342" s="181" t="b">
        <f>G342='[5]Pvt SP2D Pusdik'!B343</f>
        <v>1</v>
      </c>
      <c r="I342" s="181">
        <f>'[5]Pvt SP2D Pusdik'!C343</f>
        <v>5780000</v>
      </c>
      <c r="J342" s="181">
        <f t="shared" si="86"/>
        <v>6220000</v>
      </c>
      <c r="K342" s="181">
        <v>1500000</v>
      </c>
      <c r="L342" s="181">
        <v>1500000</v>
      </c>
      <c r="M342" s="181">
        <v>1455000</v>
      </c>
      <c r="N342" s="181"/>
      <c r="O342" s="251"/>
      <c r="P342" s="251"/>
      <c r="Q342" s="144"/>
    </row>
    <row r="343" spans="1:17" ht="13.2" x14ac:dyDescent="0.25">
      <c r="A343" s="162" t="s">
        <v>781</v>
      </c>
      <c r="B343" s="177"/>
      <c r="C343" s="178" t="s">
        <v>566</v>
      </c>
      <c r="D343" s="179">
        <v>8</v>
      </c>
      <c r="E343" s="179" t="s">
        <v>120</v>
      </c>
      <c r="F343" s="181">
        <v>1000000</v>
      </c>
      <c r="G343" s="181">
        <f>ROUNDDOWN(D343*F343,-3)</f>
        <v>8000000</v>
      </c>
      <c r="H343" s="181" t="b">
        <f>G343='[5]Pvt SP2D Pusdik'!B344</f>
        <v>1</v>
      </c>
      <c r="I343" s="181">
        <f>'[5]Pvt SP2D Pusdik'!C344</f>
        <v>3839000</v>
      </c>
      <c r="J343" s="181">
        <f t="shared" si="86"/>
        <v>4161000</v>
      </c>
      <c r="K343" s="181">
        <v>1000000</v>
      </c>
      <c r="L343" s="181">
        <v>1000000</v>
      </c>
      <c r="M343" s="181">
        <v>972000</v>
      </c>
      <c r="N343" s="181"/>
      <c r="O343" s="251"/>
      <c r="P343" s="251"/>
      <c r="Q343" s="144"/>
    </row>
    <row r="344" spans="1:17" ht="13.2" x14ac:dyDescent="0.25">
      <c r="A344" s="162" t="s">
        <v>782</v>
      </c>
      <c r="B344" s="177"/>
      <c r="C344" s="178" t="s">
        <v>783</v>
      </c>
      <c r="D344" s="179">
        <v>38</v>
      </c>
      <c r="E344" s="179" t="s">
        <v>59</v>
      </c>
      <c r="F344" s="181">
        <v>250000</v>
      </c>
      <c r="G344" s="181">
        <f>ROUNDDOWN(D344*F344,-3)</f>
        <v>9500000</v>
      </c>
      <c r="H344" s="181" t="b">
        <f>G344='[5]Pvt SP2D Pusdik'!B345</f>
        <v>1</v>
      </c>
      <c r="I344" s="181">
        <f>'[5]Pvt SP2D Pusdik'!C345</f>
        <v>0</v>
      </c>
      <c r="J344" s="181">
        <f t="shared" si="86"/>
        <v>9500000</v>
      </c>
      <c r="K344" s="181"/>
      <c r="L344" s="181"/>
      <c r="M344" s="181"/>
      <c r="N344" s="181"/>
      <c r="O344" s="251"/>
      <c r="P344" s="251"/>
      <c r="Q344" s="144"/>
    </row>
    <row r="345" spans="1:17" ht="13.2" x14ac:dyDescent="0.25">
      <c r="A345" s="162" t="s">
        <v>324</v>
      </c>
      <c r="B345" s="183" t="s">
        <v>535</v>
      </c>
      <c r="C345" s="75" t="s">
        <v>73</v>
      </c>
      <c r="D345" s="74"/>
      <c r="E345" s="74"/>
      <c r="F345" s="76"/>
      <c r="G345" s="76">
        <f>G346</f>
        <v>1000000</v>
      </c>
      <c r="H345" s="76" t="b">
        <f>G345='[5]Pvt SP2D Pusdik'!B346</f>
        <v>1</v>
      </c>
      <c r="I345" s="76">
        <f>'[5]Pvt SP2D Pusdik'!C346</f>
        <v>575764</v>
      </c>
      <c r="J345" s="76">
        <f>J346</f>
        <v>424236</v>
      </c>
      <c r="K345" s="76">
        <f>K346</f>
        <v>250000</v>
      </c>
      <c r="L345" s="76">
        <f>L346</f>
        <v>250000</v>
      </c>
      <c r="M345" s="76">
        <f>M346</f>
        <v>181203</v>
      </c>
      <c r="N345" s="76"/>
      <c r="O345" s="251"/>
      <c r="P345" s="251"/>
      <c r="Q345" s="144"/>
    </row>
    <row r="346" spans="1:17" ht="13.2" x14ac:dyDescent="0.25">
      <c r="A346" s="162" t="s">
        <v>325</v>
      </c>
      <c r="B346" s="177"/>
      <c r="C346" s="178" t="s">
        <v>627</v>
      </c>
      <c r="D346" s="179">
        <v>4</v>
      </c>
      <c r="E346" s="179" t="s">
        <v>120</v>
      </c>
      <c r="F346" s="181">
        <v>250000</v>
      </c>
      <c r="G346" s="181">
        <f>ROUNDDOWN(D346*F346,-3)</f>
        <v>1000000</v>
      </c>
      <c r="H346" s="181" t="b">
        <f>G346='[5]Pvt SP2D Pusdik'!B347</f>
        <v>1</v>
      </c>
      <c r="I346" s="181">
        <f>'[5]Pvt SP2D Pusdik'!C347</f>
        <v>575764</v>
      </c>
      <c r="J346" s="181">
        <f>G346-I346</f>
        <v>424236</v>
      </c>
      <c r="K346" s="181">
        <v>250000</v>
      </c>
      <c r="L346" s="181">
        <v>250000</v>
      </c>
      <c r="M346" s="181">
        <v>181203</v>
      </c>
      <c r="N346" s="181">
        <f>L346-M346</f>
        <v>68797</v>
      </c>
      <c r="O346" s="251"/>
      <c r="P346" s="251"/>
      <c r="Q346" s="144"/>
    </row>
    <row r="347" spans="1:17" ht="13.2" x14ac:dyDescent="0.25">
      <c r="A347" s="162" t="s">
        <v>326</v>
      </c>
      <c r="B347" s="183" t="s">
        <v>536</v>
      </c>
      <c r="C347" s="75" t="s">
        <v>35</v>
      </c>
      <c r="D347" s="74"/>
      <c r="E347" s="74"/>
      <c r="F347" s="76"/>
      <c r="G347" s="76">
        <f>G348</f>
        <v>56822000</v>
      </c>
      <c r="H347" s="76" t="b">
        <f>G347='[5]Pvt SP2D Pusdik'!B348</f>
        <v>1</v>
      </c>
      <c r="I347" s="76">
        <f>'[5]Pvt SP2D Pusdik'!C348</f>
        <v>6909902</v>
      </c>
      <c r="J347" s="76">
        <f>J348</f>
        <v>49912098</v>
      </c>
      <c r="K347" s="76">
        <f>K348</f>
        <v>0</v>
      </c>
      <c r="L347" s="76">
        <f>L348</f>
        <v>0</v>
      </c>
      <c r="M347" s="76">
        <f>M348</f>
        <v>0</v>
      </c>
      <c r="N347" s="76"/>
      <c r="O347" s="251"/>
      <c r="P347" s="251"/>
      <c r="Q347" s="144"/>
    </row>
    <row r="348" spans="1:17" ht="13.2" x14ac:dyDescent="0.25">
      <c r="A348" s="162" t="s">
        <v>327</v>
      </c>
      <c r="B348" s="177"/>
      <c r="C348" s="178" t="s">
        <v>784</v>
      </c>
      <c r="D348" s="179">
        <v>10</v>
      </c>
      <c r="E348" s="179" t="s">
        <v>26</v>
      </c>
      <c r="F348" s="181">
        <v>5682200</v>
      </c>
      <c r="G348" s="181">
        <f>ROUNDDOWN(D348*F348,-3)</f>
        <v>56822000</v>
      </c>
      <c r="H348" s="181" t="b">
        <f>G348='[5]Pvt SP2D Pusdik'!B349</f>
        <v>1</v>
      </c>
      <c r="I348" s="181">
        <f>'[5]Pvt SP2D Pusdik'!C349</f>
        <v>6909902</v>
      </c>
      <c r="J348" s="181">
        <f>G348-I348</f>
        <v>49912098</v>
      </c>
      <c r="K348" s="181"/>
      <c r="L348" s="181"/>
      <c r="M348" s="181"/>
      <c r="N348" s="181">
        <f>L348-M348</f>
        <v>0</v>
      </c>
      <c r="O348" s="251"/>
      <c r="P348" s="251"/>
      <c r="Q348" s="144"/>
    </row>
    <row r="349" spans="1:17" ht="13.2" x14ac:dyDescent="0.25">
      <c r="A349" s="162" t="s">
        <v>328</v>
      </c>
      <c r="B349" s="184" t="s">
        <v>38</v>
      </c>
      <c r="C349" s="185" t="s">
        <v>329</v>
      </c>
      <c r="D349" s="186"/>
      <c r="E349" s="186"/>
      <c r="F349" s="187"/>
      <c r="G349" s="187">
        <f>SUM(G350,G356,G358,G360)</f>
        <v>151250000</v>
      </c>
      <c r="H349" s="187" t="b">
        <f>G349='[5]Pvt SP2D Pusdik'!B350</f>
        <v>1</v>
      </c>
      <c r="I349" s="187">
        <f>'[5]Pvt SP2D Pusdik'!C350</f>
        <v>48775640</v>
      </c>
      <c r="J349" s="187">
        <f>SUM(J350,J356,J358,J360)</f>
        <v>102474360</v>
      </c>
      <c r="K349" s="187">
        <f>SUM(K350,K356,K358,K360)</f>
        <v>4000000</v>
      </c>
      <c r="L349" s="187">
        <f>SUM(L350,L356,L358,L360)</f>
        <v>4000000</v>
      </c>
      <c r="M349" s="187">
        <f>SUM(M350,M356,M358,M360)</f>
        <v>3947300</v>
      </c>
      <c r="N349" s="187"/>
      <c r="O349" s="251" t="s">
        <v>505</v>
      </c>
      <c r="P349" s="251" t="s">
        <v>506</v>
      </c>
      <c r="Q349" s="144"/>
    </row>
    <row r="350" spans="1:17" ht="13.2" x14ac:dyDescent="0.25">
      <c r="A350" s="162" t="s">
        <v>330</v>
      </c>
      <c r="B350" s="183" t="s">
        <v>534</v>
      </c>
      <c r="C350" s="75" t="s">
        <v>24</v>
      </c>
      <c r="D350" s="74"/>
      <c r="E350" s="74"/>
      <c r="F350" s="76"/>
      <c r="G350" s="76">
        <f>SUM(G351:G355)</f>
        <v>68250000</v>
      </c>
      <c r="H350" s="76" t="b">
        <f>G350='[5]Pvt SP2D Pusdik'!B351</f>
        <v>1</v>
      </c>
      <c r="I350" s="76">
        <f>'[5]Pvt SP2D Pusdik'!C351</f>
        <v>10982200</v>
      </c>
      <c r="J350" s="76">
        <f>SUM(J351:J355)</f>
        <v>57267800</v>
      </c>
      <c r="K350" s="76">
        <f>SUM(K351:K355)</f>
        <v>4000000</v>
      </c>
      <c r="L350" s="76">
        <f>SUM(L351:L355)</f>
        <v>4000000</v>
      </c>
      <c r="M350" s="76">
        <f>SUM(M351:M355)</f>
        <v>3947300</v>
      </c>
      <c r="N350" s="76">
        <f>L350-M350</f>
        <v>52700</v>
      </c>
      <c r="O350" s="251"/>
      <c r="P350" s="251"/>
      <c r="Q350" s="144"/>
    </row>
    <row r="351" spans="1:17" ht="13.2" x14ac:dyDescent="0.25">
      <c r="A351" s="162" t="s">
        <v>331</v>
      </c>
      <c r="B351" s="177"/>
      <c r="C351" s="236" t="s">
        <v>563</v>
      </c>
      <c r="D351" s="237">
        <v>350</v>
      </c>
      <c r="E351" s="238" t="s">
        <v>26</v>
      </c>
      <c r="F351" s="239">
        <v>75000</v>
      </c>
      <c r="G351" s="239">
        <f>ROUNDDOWN(D351*F351,-3)</f>
        <v>26250000</v>
      </c>
      <c r="H351" s="239" t="b">
        <f>G351='[5]Pvt SP2D Pusdik'!B352</f>
        <v>1</v>
      </c>
      <c r="I351" s="239">
        <f>'[5]Pvt SP2D Pusdik'!C352</f>
        <v>706000</v>
      </c>
      <c r="J351" s="181">
        <f t="shared" ref="J351:J355" si="87">G351-I351</f>
        <v>25544000</v>
      </c>
      <c r="K351" s="239"/>
      <c r="L351" s="239"/>
      <c r="M351" s="239"/>
      <c r="N351" s="239"/>
      <c r="O351" s="251"/>
      <c r="P351" s="251"/>
      <c r="Q351" s="144"/>
    </row>
    <row r="352" spans="1:17" ht="13.2" x14ac:dyDescent="0.25">
      <c r="A352" s="162" t="s">
        <v>332</v>
      </c>
      <c r="B352" s="177"/>
      <c r="C352" s="178" t="s">
        <v>564</v>
      </c>
      <c r="D352" s="179">
        <v>8</v>
      </c>
      <c r="E352" s="179" t="s">
        <v>120</v>
      </c>
      <c r="F352" s="181">
        <v>1500000</v>
      </c>
      <c r="G352" s="181">
        <f>ROUNDDOWN(D352*F352,-3)</f>
        <v>12000000</v>
      </c>
      <c r="H352" s="181" t="b">
        <f>G352='[5]Pvt SP2D Pusdik'!B353</f>
        <v>1</v>
      </c>
      <c r="I352" s="181">
        <f>'[5]Pvt SP2D Pusdik'!C353</f>
        <v>2923200</v>
      </c>
      <c r="J352" s="181">
        <f t="shared" si="87"/>
        <v>9076800</v>
      </c>
      <c r="K352" s="181">
        <v>1500000</v>
      </c>
      <c r="L352" s="181">
        <v>1500000</v>
      </c>
      <c r="M352" s="181">
        <v>1493300</v>
      </c>
      <c r="N352" s="181">
        <f t="shared" ref="N352" si="88">SUM(N353,N358)</f>
        <v>5000</v>
      </c>
      <c r="O352" s="251"/>
      <c r="P352" s="251"/>
      <c r="Q352" s="144"/>
    </row>
    <row r="353" spans="1:17" ht="13.2" x14ac:dyDescent="0.25">
      <c r="A353" s="162" t="s">
        <v>785</v>
      </c>
      <c r="B353" s="177"/>
      <c r="C353" s="178" t="s">
        <v>565</v>
      </c>
      <c r="D353" s="179">
        <v>8</v>
      </c>
      <c r="E353" s="179" t="s">
        <v>120</v>
      </c>
      <c r="F353" s="181">
        <v>1500000</v>
      </c>
      <c r="G353" s="181">
        <f>ROUNDDOWN(D353*F353,-3)</f>
        <v>12000000</v>
      </c>
      <c r="H353" s="181" t="b">
        <f>G353='[5]Pvt SP2D Pusdik'!B354</f>
        <v>1</v>
      </c>
      <c r="I353" s="181">
        <f>'[5]Pvt SP2D Pusdik'!C354</f>
        <v>4390000</v>
      </c>
      <c r="J353" s="181">
        <f t="shared" si="87"/>
        <v>7610000</v>
      </c>
      <c r="K353" s="181">
        <v>1500000</v>
      </c>
      <c r="L353" s="181">
        <v>1500000</v>
      </c>
      <c r="M353" s="181">
        <v>1495000</v>
      </c>
      <c r="N353" s="181">
        <f>L353-M353</f>
        <v>5000</v>
      </c>
      <c r="O353" s="251"/>
      <c r="P353" s="251"/>
      <c r="Q353" s="144"/>
    </row>
    <row r="354" spans="1:17" ht="13.2" x14ac:dyDescent="0.25">
      <c r="A354" s="162" t="s">
        <v>786</v>
      </c>
      <c r="B354" s="177"/>
      <c r="C354" s="178" t="s">
        <v>566</v>
      </c>
      <c r="D354" s="179">
        <v>8</v>
      </c>
      <c r="E354" s="179" t="s">
        <v>120</v>
      </c>
      <c r="F354" s="181">
        <v>1000000</v>
      </c>
      <c r="G354" s="181">
        <f>ROUNDDOWN(D354*F354,-3)</f>
        <v>8000000</v>
      </c>
      <c r="H354" s="181" t="b">
        <f>G354='[5]Pvt SP2D Pusdik'!B355</f>
        <v>1</v>
      </c>
      <c r="I354" s="181">
        <f>'[5]Pvt SP2D Pusdik'!C355</f>
        <v>2963000</v>
      </c>
      <c r="J354" s="181">
        <f t="shared" si="87"/>
        <v>5037000</v>
      </c>
      <c r="K354" s="181">
        <v>1000000</v>
      </c>
      <c r="L354" s="181">
        <v>1000000</v>
      </c>
      <c r="M354" s="181">
        <v>959000</v>
      </c>
      <c r="N354" s="181"/>
      <c r="O354" s="251"/>
      <c r="P354" s="251"/>
      <c r="Q354" s="144"/>
    </row>
    <row r="355" spans="1:17" ht="13.2" x14ac:dyDescent="0.25">
      <c r="A355" s="162" t="s">
        <v>787</v>
      </c>
      <c r="B355" s="177"/>
      <c r="C355" s="178" t="s">
        <v>783</v>
      </c>
      <c r="D355" s="179">
        <v>40</v>
      </c>
      <c r="E355" s="179" t="s">
        <v>59</v>
      </c>
      <c r="F355" s="181">
        <v>250000</v>
      </c>
      <c r="G355" s="181">
        <f>ROUNDDOWN(D355*F355,-3)</f>
        <v>10000000</v>
      </c>
      <c r="H355" s="181" t="b">
        <f>G355='[5]Pvt SP2D Pusdik'!B356</f>
        <v>1</v>
      </c>
      <c r="I355" s="181">
        <f>'[5]Pvt SP2D Pusdik'!C356</f>
        <v>0</v>
      </c>
      <c r="J355" s="181">
        <f t="shared" si="87"/>
        <v>10000000</v>
      </c>
      <c r="K355" s="181"/>
      <c r="L355" s="181"/>
      <c r="M355" s="181"/>
      <c r="N355" s="181"/>
      <c r="O355" s="251"/>
      <c r="P355" s="251"/>
      <c r="Q355" s="144"/>
    </row>
    <row r="356" spans="1:17" ht="13.2" x14ac:dyDescent="0.25">
      <c r="A356" s="162" t="s">
        <v>333</v>
      </c>
      <c r="B356" s="183" t="s">
        <v>535</v>
      </c>
      <c r="C356" s="75" t="s">
        <v>73</v>
      </c>
      <c r="D356" s="74"/>
      <c r="E356" s="74"/>
      <c r="F356" s="76"/>
      <c r="G356" s="76">
        <f>G357</f>
        <v>1000000</v>
      </c>
      <c r="H356" s="76" t="b">
        <f>G356='[5]Pvt SP2D Pusdik'!B357</f>
        <v>1</v>
      </c>
      <c r="I356" s="76">
        <f>'[5]Pvt SP2D Pusdik'!C357</f>
        <v>0</v>
      </c>
      <c r="J356" s="76">
        <f>J357</f>
        <v>1000000</v>
      </c>
      <c r="K356" s="76">
        <f>K357</f>
        <v>0</v>
      </c>
      <c r="L356" s="76">
        <f>L357</f>
        <v>0</v>
      </c>
      <c r="M356" s="76">
        <f>M357</f>
        <v>0</v>
      </c>
      <c r="N356" s="76"/>
      <c r="O356" s="251"/>
      <c r="P356" s="251"/>
      <c r="Q356" s="144"/>
    </row>
    <row r="357" spans="1:17" ht="13.2" x14ac:dyDescent="0.25">
      <c r="A357" s="162" t="s">
        <v>334</v>
      </c>
      <c r="B357" s="177"/>
      <c r="C357" s="178" t="s">
        <v>627</v>
      </c>
      <c r="D357" s="179">
        <v>4</v>
      </c>
      <c r="E357" s="179" t="s">
        <v>120</v>
      </c>
      <c r="F357" s="181">
        <v>250000</v>
      </c>
      <c r="G357" s="181">
        <f>ROUNDDOWN(D357*F357,-3)</f>
        <v>1000000</v>
      </c>
      <c r="H357" s="181" t="b">
        <f>G357='[5]Pvt SP2D Pusdik'!B358</f>
        <v>1</v>
      </c>
      <c r="I357" s="181">
        <f>'[5]Pvt SP2D Pusdik'!C358</f>
        <v>0</v>
      </c>
      <c r="J357" s="181">
        <f>G357-I357</f>
        <v>1000000</v>
      </c>
      <c r="K357" s="181"/>
      <c r="L357" s="181"/>
      <c r="M357" s="181"/>
      <c r="N357" s="181"/>
      <c r="O357" s="251"/>
      <c r="P357" s="251"/>
      <c r="Q357" s="144"/>
    </row>
    <row r="358" spans="1:17" ht="13.2" x14ac:dyDescent="0.25">
      <c r="A358" s="162" t="s">
        <v>335</v>
      </c>
      <c r="B358" s="183" t="s">
        <v>538</v>
      </c>
      <c r="C358" s="75" t="s">
        <v>31</v>
      </c>
      <c r="D358" s="74"/>
      <c r="E358" s="74"/>
      <c r="F358" s="76"/>
      <c r="G358" s="76">
        <f>G359</f>
        <v>4000000</v>
      </c>
      <c r="H358" s="76" t="b">
        <f>G358='[5]Pvt SP2D Pusdik'!B359</f>
        <v>1</v>
      </c>
      <c r="I358" s="76">
        <f>'[5]Pvt SP2D Pusdik'!C359</f>
        <v>0</v>
      </c>
      <c r="J358" s="76">
        <f>J359</f>
        <v>4000000</v>
      </c>
      <c r="K358" s="76">
        <f>K359</f>
        <v>0</v>
      </c>
      <c r="L358" s="76">
        <f>L359</f>
        <v>0</v>
      </c>
      <c r="M358" s="76">
        <f>M359</f>
        <v>0</v>
      </c>
      <c r="N358" s="76">
        <f>L358-M358</f>
        <v>0</v>
      </c>
      <c r="O358" s="251"/>
      <c r="P358" s="251"/>
      <c r="Q358" s="144"/>
    </row>
    <row r="359" spans="1:17" ht="13.2" x14ac:dyDescent="0.25">
      <c r="A359" s="162" t="s">
        <v>336</v>
      </c>
      <c r="B359" s="177"/>
      <c r="C359" s="178" t="s">
        <v>567</v>
      </c>
      <c r="D359" s="179">
        <v>4</v>
      </c>
      <c r="E359" s="179" t="s">
        <v>33</v>
      </c>
      <c r="F359" s="181">
        <v>1000000</v>
      </c>
      <c r="G359" s="181">
        <f>ROUNDDOWN(D359*F359,-3)</f>
        <v>4000000</v>
      </c>
      <c r="H359" s="181" t="b">
        <f>G359='[5]Pvt SP2D Pusdik'!B360</f>
        <v>1</v>
      </c>
      <c r="I359" s="181">
        <f>'[5]Pvt SP2D Pusdik'!C360</f>
        <v>0</v>
      </c>
      <c r="J359" s="181">
        <f>G359-I359</f>
        <v>4000000</v>
      </c>
      <c r="K359" s="181"/>
      <c r="L359" s="181"/>
      <c r="M359" s="181"/>
      <c r="N359" s="181"/>
      <c r="O359" s="251"/>
      <c r="P359" s="251"/>
      <c r="Q359" s="144"/>
    </row>
    <row r="360" spans="1:17" ht="13.2" x14ac:dyDescent="0.25">
      <c r="A360" s="162" t="s">
        <v>337</v>
      </c>
      <c r="B360" s="240" t="s">
        <v>536</v>
      </c>
      <c r="C360" s="114" t="s">
        <v>35</v>
      </c>
      <c r="D360" s="113"/>
      <c r="E360" s="113"/>
      <c r="F360" s="115"/>
      <c r="G360" s="115">
        <f>G361</f>
        <v>78000000</v>
      </c>
      <c r="H360" s="115" t="b">
        <f>G360='[5]Pvt SP2D Pusdik'!B361</f>
        <v>1</v>
      </c>
      <c r="I360" s="115">
        <f>'[5]Pvt SP2D Pusdik'!C361</f>
        <v>37793440</v>
      </c>
      <c r="J360" s="115">
        <f>J361</f>
        <v>40206560</v>
      </c>
      <c r="K360" s="115">
        <f>K361</f>
        <v>0</v>
      </c>
      <c r="L360" s="115">
        <f>L361</f>
        <v>0</v>
      </c>
      <c r="M360" s="115">
        <f>M361</f>
        <v>0</v>
      </c>
      <c r="N360" s="115">
        <f t="shared" ref="N360" si="89">SUM(N361,N366)</f>
        <v>65000</v>
      </c>
      <c r="O360" s="251"/>
      <c r="P360" s="251"/>
      <c r="Q360" s="144"/>
    </row>
    <row r="361" spans="1:17" ht="13.2" x14ac:dyDescent="0.25">
      <c r="A361" s="162" t="s">
        <v>338</v>
      </c>
      <c r="B361" s="177"/>
      <c r="C361" s="178" t="s">
        <v>788</v>
      </c>
      <c r="D361" s="179">
        <v>12</v>
      </c>
      <c r="E361" s="179" t="s">
        <v>26</v>
      </c>
      <c r="F361" s="181">
        <v>6500000</v>
      </c>
      <c r="G361" s="181">
        <f>ROUNDDOWN(D361*F361,-3)</f>
        <v>78000000</v>
      </c>
      <c r="H361" s="181" t="b">
        <f>G361='[5]Pvt SP2D Pusdik'!B362</f>
        <v>1</v>
      </c>
      <c r="I361" s="181">
        <f>'[5]Pvt SP2D Pusdik'!C362</f>
        <v>37793440</v>
      </c>
      <c r="J361" s="181">
        <f>G361-I361</f>
        <v>40206560</v>
      </c>
      <c r="K361" s="181"/>
      <c r="L361" s="181"/>
      <c r="M361" s="181"/>
      <c r="N361" s="181">
        <f>L361-M361</f>
        <v>0</v>
      </c>
      <c r="O361" s="251"/>
      <c r="P361" s="251"/>
      <c r="Q361" s="144"/>
    </row>
    <row r="362" spans="1:17" ht="13.2" x14ac:dyDescent="0.25">
      <c r="A362" s="162" t="s">
        <v>339</v>
      </c>
      <c r="B362" s="221" t="s">
        <v>91</v>
      </c>
      <c r="C362" s="222" t="s">
        <v>789</v>
      </c>
      <c r="D362" s="223"/>
      <c r="E362" s="223"/>
      <c r="F362" s="224"/>
      <c r="G362" s="224">
        <f>SUM(G363,G369,G371,G373)</f>
        <v>131699000</v>
      </c>
      <c r="H362" s="224" t="b">
        <f>G362='[5]Pvt SP2D Pusdik'!B363</f>
        <v>1</v>
      </c>
      <c r="I362" s="224">
        <f>'[5]Pvt SP2D Pusdik'!C363</f>
        <v>11831284</v>
      </c>
      <c r="J362" s="224">
        <f>SUM(J363,J369,J371,J373)</f>
        <v>119867716</v>
      </c>
      <c r="K362" s="224">
        <f>SUM(K363,K369,K371,K373)</f>
        <v>4000000</v>
      </c>
      <c r="L362" s="224">
        <f>SUM(L363,L369,L371,L373)</f>
        <v>4000000</v>
      </c>
      <c r="M362" s="224">
        <f>SUM(M363,M369,M371,M373)</f>
        <v>3900000</v>
      </c>
      <c r="N362" s="224"/>
      <c r="O362" s="251" t="s">
        <v>505</v>
      </c>
      <c r="P362" s="251" t="s">
        <v>506</v>
      </c>
      <c r="Q362" s="144"/>
    </row>
    <row r="363" spans="1:17" ht="13.2" x14ac:dyDescent="0.25">
      <c r="A363" s="162" t="s">
        <v>340</v>
      </c>
      <c r="B363" s="189" t="s">
        <v>534</v>
      </c>
      <c r="C363" s="78" t="s">
        <v>24</v>
      </c>
      <c r="D363" s="77"/>
      <c r="E363" s="77"/>
      <c r="F363" s="79"/>
      <c r="G363" s="79">
        <f>SUM(G364:G368)</f>
        <v>52000000</v>
      </c>
      <c r="H363" s="79" t="b">
        <f>G363='[5]Pvt SP2D Pusdik'!B364</f>
        <v>1</v>
      </c>
      <c r="I363" s="79">
        <f>'[5]Pvt SP2D Pusdik'!C364</f>
        <v>10610200</v>
      </c>
      <c r="J363" s="79">
        <f>SUM(J364:J368)</f>
        <v>41389800</v>
      </c>
      <c r="K363" s="79">
        <f>SUM(K364:K368)</f>
        <v>4000000</v>
      </c>
      <c r="L363" s="79">
        <f>SUM(L364:L368)</f>
        <v>4000000</v>
      </c>
      <c r="M363" s="79">
        <f>SUM(M364:M368)</f>
        <v>3900000</v>
      </c>
      <c r="N363" s="79"/>
      <c r="O363" s="251"/>
      <c r="P363" s="251"/>
      <c r="Q363" s="144"/>
    </row>
    <row r="364" spans="1:17" ht="13.2" x14ac:dyDescent="0.25">
      <c r="A364" s="162" t="s">
        <v>341</v>
      </c>
      <c r="B364" s="177"/>
      <c r="C364" s="178" t="s">
        <v>563</v>
      </c>
      <c r="D364" s="179">
        <v>200</v>
      </c>
      <c r="E364" s="179" t="s">
        <v>26</v>
      </c>
      <c r="F364" s="181">
        <v>75000</v>
      </c>
      <c r="G364" s="181">
        <f>ROUNDDOWN(D364*F364,-3)</f>
        <v>15000000</v>
      </c>
      <c r="H364" s="181" t="b">
        <f>G364='[5]Pvt SP2D Pusdik'!B365</f>
        <v>1</v>
      </c>
      <c r="I364" s="181">
        <f>'[5]Pvt SP2D Pusdik'!C365</f>
        <v>0</v>
      </c>
      <c r="J364" s="181">
        <f t="shared" ref="J364:J368" si="90">G364-I364</f>
        <v>15000000</v>
      </c>
      <c r="K364" s="181"/>
      <c r="L364" s="181"/>
      <c r="M364" s="181"/>
      <c r="N364" s="181"/>
      <c r="O364" s="251"/>
      <c r="P364" s="251"/>
      <c r="Q364" s="144"/>
    </row>
    <row r="365" spans="1:17" ht="13.2" x14ac:dyDescent="0.25">
      <c r="A365" s="162" t="s">
        <v>342</v>
      </c>
      <c r="B365" s="177"/>
      <c r="C365" s="178" t="s">
        <v>564</v>
      </c>
      <c r="D365" s="179">
        <v>8</v>
      </c>
      <c r="E365" s="179" t="s">
        <v>120</v>
      </c>
      <c r="F365" s="181">
        <v>1500000</v>
      </c>
      <c r="G365" s="181">
        <f>ROUNDDOWN(D365*F365,-3)</f>
        <v>12000000</v>
      </c>
      <c r="H365" s="181" t="b">
        <f>G365='[5]Pvt SP2D Pusdik'!B366</f>
        <v>1</v>
      </c>
      <c r="I365" s="181">
        <f>'[5]Pvt SP2D Pusdik'!C366</f>
        <v>4447200</v>
      </c>
      <c r="J365" s="181">
        <f t="shared" si="90"/>
        <v>7552800</v>
      </c>
      <c r="K365" s="181">
        <v>1500000</v>
      </c>
      <c r="L365" s="181">
        <v>1500000</v>
      </c>
      <c r="M365" s="181">
        <v>1495000</v>
      </c>
      <c r="N365" s="181"/>
      <c r="O365" s="251"/>
      <c r="P365" s="251"/>
      <c r="Q365" s="144"/>
    </row>
    <row r="366" spans="1:17" ht="13.2" x14ac:dyDescent="0.25">
      <c r="A366" s="162" t="s">
        <v>790</v>
      </c>
      <c r="B366" s="177"/>
      <c r="C366" s="178" t="s">
        <v>565</v>
      </c>
      <c r="D366" s="179">
        <v>8</v>
      </c>
      <c r="E366" s="179" t="s">
        <v>120</v>
      </c>
      <c r="F366" s="181">
        <v>1500000</v>
      </c>
      <c r="G366" s="181">
        <f>ROUNDDOWN(D366*F366,-3)</f>
        <v>12000000</v>
      </c>
      <c r="H366" s="181" t="b">
        <f>G366='[5]Pvt SP2D Pusdik'!B367</f>
        <v>1</v>
      </c>
      <c r="I366" s="181">
        <f>'[5]Pvt SP2D Pusdik'!C367</f>
        <v>4245000</v>
      </c>
      <c r="J366" s="181">
        <f t="shared" si="90"/>
        <v>7755000</v>
      </c>
      <c r="K366" s="181">
        <v>1500000</v>
      </c>
      <c r="L366" s="181">
        <v>1500000</v>
      </c>
      <c r="M366" s="181">
        <v>1435000</v>
      </c>
      <c r="N366" s="181">
        <f>L366-M366</f>
        <v>65000</v>
      </c>
      <c r="O366" s="251"/>
      <c r="P366" s="251"/>
      <c r="Q366" s="144"/>
    </row>
    <row r="367" spans="1:17" ht="13.2" x14ac:dyDescent="0.25">
      <c r="A367" s="162" t="s">
        <v>791</v>
      </c>
      <c r="B367" s="177"/>
      <c r="C367" s="178" t="s">
        <v>566</v>
      </c>
      <c r="D367" s="179">
        <v>8</v>
      </c>
      <c r="E367" s="179" t="s">
        <v>120</v>
      </c>
      <c r="F367" s="181">
        <v>1000000</v>
      </c>
      <c r="G367" s="181">
        <f>ROUNDDOWN(D367*F367,-3)</f>
        <v>8000000</v>
      </c>
      <c r="H367" s="181" t="b">
        <f>G367='[5]Pvt SP2D Pusdik'!B368</f>
        <v>1</v>
      </c>
      <c r="I367" s="181">
        <f>'[5]Pvt SP2D Pusdik'!C368</f>
        <v>1918000</v>
      </c>
      <c r="J367" s="181">
        <f t="shared" si="90"/>
        <v>6082000</v>
      </c>
      <c r="K367" s="181">
        <v>1000000</v>
      </c>
      <c r="L367" s="181">
        <v>1000000</v>
      </c>
      <c r="M367" s="181">
        <v>970000</v>
      </c>
      <c r="N367" s="181"/>
      <c r="O367" s="251"/>
      <c r="P367" s="251"/>
      <c r="Q367" s="144"/>
    </row>
    <row r="368" spans="1:17" ht="13.2" x14ac:dyDescent="0.25">
      <c r="A368" s="162" t="s">
        <v>792</v>
      </c>
      <c r="B368" s="177"/>
      <c r="C368" s="178" t="s">
        <v>783</v>
      </c>
      <c r="D368" s="179">
        <v>20</v>
      </c>
      <c r="E368" s="179" t="s">
        <v>59</v>
      </c>
      <c r="F368" s="181">
        <v>250000</v>
      </c>
      <c r="G368" s="181">
        <f>ROUNDDOWN(D368*F368,-3)</f>
        <v>5000000</v>
      </c>
      <c r="H368" s="181" t="b">
        <f>G368='[5]Pvt SP2D Pusdik'!B369</f>
        <v>1</v>
      </c>
      <c r="I368" s="181">
        <f>'[5]Pvt SP2D Pusdik'!C369</f>
        <v>0</v>
      </c>
      <c r="J368" s="181">
        <f t="shared" si="90"/>
        <v>5000000</v>
      </c>
      <c r="K368" s="181"/>
      <c r="L368" s="181"/>
      <c r="M368" s="181"/>
      <c r="N368" s="181">
        <f t="shared" ref="N368" si="91">SUM(N369,N376,N378,N380)</f>
        <v>231800</v>
      </c>
      <c r="O368" s="251"/>
      <c r="P368" s="251"/>
      <c r="Q368" s="144"/>
    </row>
    <row r="369" spans="1:17" ht="13.2" x14ac:dyDescent="0.25">
      <c r="A369" s="162" t="s">
        <v>793</v>
      </c>
      <c r="B369" s="240" t="s">
        <v>535</v>
      </c>
      <c r="C369" s="114" t="s">
        <v>73</v>
      </c>
      <c r="D369" s="113"/>
      <c r="E369" s="113"/>
      <c r="F369" s="115"/>
      <c r="G369" s="115">
        <f>G370</f>
        <v>1000000</v>
      </c>
      <c r="H369" s="115" t="b">
        <f>G369='[5]Pvt SP2D Pusdik'!B370</f>
        <v>1</v>
      </c>
      <c r="I369" s="115">
        <f>'[5]Pvt SP2D Pusdik'!C370</f>
        <v>181084</v>
      </c>
      <c r="J369" s="115">
        <f>J370</f>
        <v>818916</v>
      </c>
      <c r="K369" s="115">
        <f>K370</f>
        <v>0</v>
      </c>
      <c r="L369" s="115">
        <f>L370</f>
        <v>0</v>
      </c>
      <c r="M369" s="115">
        <f>M370</f>
        <v>0</v>
      </c>
      <c r="N369" s="115">
        <f>L369-M369</f>
        <v>0</v>
      </c>
      <c r="O369" s="251"/>
      <c r="P369" s="251"/>
      <c r="Q369" s="144"/>
    </row>
    <row r="370" spans="1:17" ht="13.2" x14ac:dyDescent="0.25">
      <c r="A370" s="162" t="s">
        <v>794</v>
      </c>
      <c r="B370" s="177"/>
      <c r="C370" s="178" t="s">
        <v>627</v>
      </c>
      <c r="D370" s="179">
        <v>4</v>
      </c>
      <c r="E370" s="179" t="s">
        <v>120</v>
      </c>
      <c r="F370" s="181">
        <v>250000</v>
      </c>
      <c r="G370" s="181">
        <f>ROUNDDOWN(D370*F370,-3)</f>
        <v>1000000</v>
      </c>
      <c r="H370" s="181" t="b">
        <f>G370='[5]Pvt SP2D Pusdik'!B371</f>
        <v>1</v>
      </c>
      <c r="I370" s="181">
        <f>'[5]Pvt SP2D Pusdik'!C371</f>
        <v>181084</v>
      </c>
      <c r="J370" s="181">
        <f>G370-I370</f>
        <v>818916</v>
      </c>
      <c r="K370" s="181"/>
      <c r="L370" s="181"/>
      <c r="M370" s="181"/>
      <c r="N370" s="181"/>
      <c r="O370" s="251"/>
      <c r="P370" s="251"/>
      <c r="Q370" s="144"/>
    </row>
    <row r="371" spans="1:17" ht="13.2" x14ac:dyDescent="0.25">
      <c r="A371" s="162" t="s">
        <v>795</v>
      </c>
      <c r="B371" s="213" t="s">
        <v>538</v>
      </c>
      <c r="C371" s="102" t="s">
        <v>31</v>
      </c>
      <c r="D371" s="101"/>
      <c r="E371" s="101"/>
      <c r="F371" s="103"/>
      <c r="G371" s="103">
        <f>G372</f>
        <v>8000000</v>
      </c>
      <c r="H371" s="103" t="b">
        <f>G371='[5]Pvt SP2D Pusdik'!B372</f>
        <v>1</v>
      </c>
      <c r="I371" s="103">
        <f>'[5]Pvt SP2D Pusdik'!C372</f>
        <v>0</v>
      </c>
      <c r="J371" s="103">
        <f>J372</f>
        <v>8000000</v>
      </c>
      <c r="K371" s="103">
        <f>K372</f>
        <v>0</v>
      </c>
      <c r="L371" s="103">
        <f>L372</f>
        <v>0</v>
      </c>
      <c r="M371" s="103">
        <f>M372</f>
        <v>0</v>
      </c>
      <c r="N371" s="103"/>
      <c r="O371" s="251"/>
      <c r="P371" s="251"/>
      <c r="Q371" s="144"/>
    </row>
    <row r="372" spans="1:17" ht="13.2" x14ac:dyDescent="0.25">
      <c r="A372" s="162" t="s">
        <v>796</v>
      </c>
      <c r="B372" s="177"/>
      <c r="C372" s="178" t="s">
        <v>567</v>
      </c>
      <c r="D372" s="179">
        <v>8</v>
      </c>
      <c r="E372" s="179" t="s">
        <v>33</v>
      </c>
      <c r="F372" s="181">
        <v>1000000</v>
      </c>
      <c r="G372" s="181">
        <f>ROUNDDOWN(D372*F372,-3)</f>
        <v>8000000</v>
      </c>
      <c r="H372" s="181" t="b">
        <f>G372='[5]Pvt SP2D Pusdik'!B373</f>
        <v>1</v>
      </c>
      <c r="I372" s="181">
        <f>'[5]Pvt SP2D Pusdik'!C373</f>
        <v>0</v>
      </c>
      <c r="J372" s="181">
        <f>G372-I372</f>
        <v>8000000</v>
      </c>
      <c r="K372" s="181"/>
      <c r="L372" s="181"/>
      <c r="M372" s="181"/>
      <c r="N372" s="181"/>
      <c r="O372" s="251"/>
      <c r="P372" s="251"/>
      <c r="Q372" s="144"/>
    </row>
    <row r="373" spans="1:17" ht="13.2" x14ac:dyDescent="0.25">
      <c r="A373" s="162" t="s">
        <v>343</v>
      </c>
      <c r="B373" s="176" t="s">
        <v>536</v>
      </c>
      <c r="C373" s="70" t="s">
        <v>35</v>
      </c>
      <c r="D373" s="69"/>
      <c r="E373" s="69"/>
      <c r="F373" s="71"/>
      <c r="G373" s="71">
        <f>G374</f>
        <v>70699000</v>
      </c>
      <c r="H373" s="71" t="b">
        <f>G373='[5]Pvt SP2D Pusdik'!B374</f>
        <v>1</v>
      </c>
      <c r="I373" s="71">
        <f>'[5]Pvt SP2D Pusdik'!C374</f>
        <v>1040000</v>
      </c>
      <c r="J373" s="71">
        <f>J374</f>
        <v>69659000</v>
      </c>
      <c r="K373" s="71">
        <f>K374</f>
        <v>0</v>
      </c>
      <c r="L373" s="71">
        <f>L374</f>
        <v>0</v>
      </c>
      <c r="M373" s="71">
        <f>M374</f>
        <v>0</v>
      </c>
      <c r="N373" s="71"/>
      <c r="O373" s="251"/>
      <c r="P373" s="251"/>
      <c r="Q373" s="144"/>
    </row>
    <row r="374" spans="1:17" ht="13.2" x14ac:dyDescent="0.25">
      <c r="A374" s="162" t="s">
        <v>344</v>
      </c>
      <c r="B374" s="177"/>
      <c r="C374" s="178" t="s">
        <v>797</v>
      </c>
      <c r="D374" s="179">
        <v>15</v>
      </c>
      <c r="E374" s="179" t="s">
        <v>26</v>
      </c>
      <c r="F374" s="181">
        <v>4713300</v>
      </c>
      <c r="G374" s="181">
        <f>ROUNDDOWN(D374*F374,-3)</f>
        <v>70699000</v>
      </c>
      <c r="H374" s="181" t="b">
        <f>G374='[5]Pvt SP2D Pusdik'!B375</f>
        <v>1</v>
      </c>
      <c r="I374" s="181">
        <f>'[5]Pvt SP2D Pusdik'!C375</f>
        <v>1040000</v>
      </c>
      <c r="J374" s="181">
        <f>G374-I374</f>
        <v>69659000</v>
      </c>
      <c r="K374" s="181"/>
      <c r="L374" s="181"/>
      <c r="M374" s="181"/>
      <c r="N374" s="181"/>
      <c r="O374" s="251"/>
      <c r="P374" s="251"/>
      <c r="Q374" s="144"/>
    </row>
    <row r="375" spans="1:17" ht="13.2" x14ac:dyDescent="0.25">
      <c r="A375" s="162" t="s">
        <v>345</v>
      </c>
      <c r="B375" s="184" t="s">
        <v>167</v>
      </c>
      <c r="C375" s="185" t="s">
        <v>798</v>
      </c>
      <c r="D375" s="186"/>
      <c r="E375" s="186"/>
      <c r="F375" s="187"/>
      <c r="G375" s="187">
        <f>SUM(G376,G381)</f>
        <v>126000000</v>
      </c>
      <c r="H375" s="187" t="b">
        <f>G375='[5]Pvt SP2D Pusdik'!B376</f>
        <v>1</v>
      </c>
      <c r="I375" s="187">
        <f>'[5]Pvt SP2D Pusdik'!C376</f>
        <v>10046550</v>
      </c>
      <c r="J375" s="187">
        <f>SUM(J376,J381)</f>
        <v>115953450</v>
      </c>
      <c r="K375" s="187">
        <f>SUM(K376,K381)</f>
        <v>4000000</v>
      </c>
      <c r="L375" s="187">
        <f>SUM(L376,L381)</f>
        <v>4000000</v>
      </c>
      <c r="M375" s="187">
        <f>SUM(M376,M381)</f>
        <v>3834100</v>
      </c>
      <c r="N375" s="187"/>
      <c r="O375" s="251" t="s">
        <v>505</v>
      </c>
      <c r="P375" s="251" t="s">
        <v>506</v>
      </c>
      <c r="Q375" s="144"/>
    </row>
    <row r="376" spans="1:17" ht="13.2" x14ac:dyDescent="0.25">
      <c r="A376" s="162" t="s">
        <v>799</v>
      </c>
      <c r="B376" s="183" t="s">
        <v>534</v>
      </c>
      <c r="C376" s="75" t="s">
        <v>24</v>
      </c>
      <c r="D376" s="74"/>
      <c r="E376" s="74"/>
      <c r="F376" s="76"/>
      <c r="G376" s="76">
        <f>SUM(G377:G380)</f>
        <v>49250000</v>
      </c>
      <c r="H376" s="76" t="b">
        <f>G376='[5]Pvt SP2D Pusdik'!B377</f>
        <v>1</v>
      </c>
      <c r="I376" s="76">
        <f>'[5]Pvt SP2D Pusdik'!C377</f>
        <v>10046550</v>
      </c>
      <c r="J376" s="76">
        <f>SUM(J377:J380)</f>
        <v>39203450</v>
      </c>
      <c r="K376" s="76">
        <f>SUM(K377:K380)</f>
        <v>4000000</v>
      </c>
      <c r="L376" s="76">
        <f>SUM(L377:L380)</f>
        <v>4000000</v>
      </c>
      <c r="M376" s="76">
        <f>SUM(M377:M380)</f>
        <v>3834100</v>
      </c>
      <c r="N376" s="76">
        <f>L376-M376</f>
        <v>165900</v>
      </c>
      <c r="O376" s="251"/>
      <c r="P376" s="251"/>
      <c r="Q376" s="144"/>
    </row>
    <row r="377" spans="1:17" ht="13.2" x14ac:dyDescent="0.25">
      <c r="A377" s="162" t="s">
        <v>800</v>
      </c>
      <c r="B377" s="177"/>
      <c r="C377" s="178" t="s">
        <v>563</v>
      </c>
      <c r="D377" s="179">
        <v>230</v>
      </c>
      <c r="E377" s="179" t="s">
        <v>26</v>
      </c>
      <c r="F377" s="181">
        <v>75000</v>
      </c>
      <c r="G377" s="181">
        <f>ROUNDDOWN(D377*F377,-3)</f>
        <v>17250000</v>
      </c>
      <c r="H377" s="181" t="b">
        <f>G377='[5]Pvt SP2D Pusdik'!B378</f>
        <v>1</v>
      </c>
      <c r="I377" s="181">
        <f>'[5]Pvt SP2D Pusdik'!C378</f>
        <v>0</v>
      </c>
      <c r="J377" s="181">
        <f t="shared" ref="J377:J380" si="92">G377-I377</f>
        <v>17250000</v>
      </c>
      <c r="K377" s="181"/>
      <c r="L377" s="181"/>
      <c r="M377" s="181"/>
      <c r="N377" s="181"/>
      <c r="O377" s="251"/>
      <c r="P377" s="251"/>
      <c r="Q377" s="144"/>
    </row>
    <row r="378" spans="1:17" ht="13.2" x14ac:dyDescent="0.25">
      <c r="A378" s="162" t="s">
        <v>801</v>
      </c>
      <c r="B378" s="177"/>
      <c r="C378" s="178" t="s">
        <v>564</v>
      </c>
      <c r="D378" s="179">
        <v>8</v>
      </c>
      <c r="E378" s="179" t="s">
        <v>120</v>
      </c>
      <c r="F378" s="181">
        <v>1500000</v>
      </c>
      <c r="G378" s="181">
        <f>ROUNDDOWN(D378*F378,-3)</f>
        <v>12000000</v>
      </c>
      <c r="H378" s="181" t="b">
        <f>G378='[5]Pvt SP2D Pusdik'!B379</f>
        <v>1</v>
      </c>
      <c r="I378" s="181">
        <f>'[5]Pvt SP2D Pusdik'!C379</f>
        <v>2988550</v>
      </c>
      <c r="J378" s="181">
        <f t="shared" si="92"/>
        <v>9011450</v>
      </c>
      <c r="K378" s="181">
        <v>1500000</v>
      </c>
      <c r="L378" s="181">
        <v>1500000</v>
      </c>
      <c r="M378" s="181">
        <v>1477100</v>
      </c>
      <c r="N378" s="181">
        <f>L378-M378</f>
        <v>22900</v>
      </c>
      <c r="O378" s="251"/>
      <c r="P378" s="251"/>
      <c r="Q378" s="144"/>
    </row>
    <row r="379" spans="1:17" ht="13.2" x14ac:dyDescent="0.25">
      <c r="A379" s="162" t="s">
        <v>802</v>
      </c>
      <c r="B379" s="177"/>
      <c r="C379" s="178" t="s">
        <v>565</v>
      </c>
      <c r="D379" s="179">
        <v>8</v>
      </c>
      <c r="E379" s="179" t="s">
        <v>120</v>
      </c>
      <c r="F379" s="181">
        <v>1500000</v>
      </c>
      <c r="G379" s="181">
        <f>ROUNDDOWN(D379*F379,-3)</f>
        <v>12000000</v>
      </c>
      <c r="H379" s="181" t="b">
        <f>G379='[5]Pvt SP2D Pusdik'!B380</f>
        <v>1</v>
      </c>
      <c r="I379" s="181">
        <f>'[5]Pvt SP2D Pusdik'!C380</f>
        <v>4165000</v>
      </c>
      <c r="J379" s="181">
        <f t="shared" si="92"/>
        <v>7835000</v>
      </c>
      <c r="K379" s="181">
        <v>1500000</v>
      </c>
      <c r="L379" s="181">
        <v>1500000</v>
      </c>
      <c r="M379" s="181">
        <v>1400000</v>
      </c>
      <c r="N379" s="181"/>
      <c r="O379" s="251"/>
      <c r="P379" s="251"/>
      <c r="Q379" s="144"/>
    </row>
    <row r="380" spans="1:17" ht="13.2" x14ac:dyDescent="0.25">
      <c r="A380" s="162" t="s">
        <v>803</v>
      </c>
      <c r="B380" s="177"/>
      <c r="C380" s="178" t="s">
        <v>566</v>
      </c>
      <c r="D380" s="179">
        <v>8</v>
      </c>
      <c r="E380" s="179" t="s">
        <v>120</v>
      </c>
      <c r="F380" s="181">
        <v>1000000</v>
      </c>
      <c r="G380" s="181">
        <f>ROUNDDOWN(D380*F380,-3)</f>
        <v>8000000</v>
      </c>
      <c r="H380" s="181" t="b">
        <f>G380='[5]Pvt SP2D Pusdik'!B381</f>
        <v>1</v>
      </c>
      <c r="I380" s="181">
        <f>'[5]Pvt SP2D Pusdik'!C381</f>
        <v>2893000</v>
      </c>
      <c r="J380" s="181">
        <f t="shared" si="92"/>
        <v>5107000</v>
      </c>
      <c r="K380" s="181">
        <v>1000000</v>
      </c>
      <c r="L380" s="181">
        <v>1000000</v>
      </c>
      <c r="M380" s="181">
        <v>957000</v>
      </c>
      <c r="N380" s="181">
        <f>L380-M380</f>
        <v>43000</v>
      </c>
      <c r="O380" s="251"/>
      <c r="P380" s="251"/>
      <c r="Q380" s="144"/>
    </row>
    <row r="381" spans="1:17" ht="13.2" x14ac:dyDescent="0.25">
      <c r="A381" s="162" t="s">
        <v>346</v>
      </c>
      <c r="B381" s="183" t="s">
        <v>536</v>
      </c>
      <c r="C381" s="75" t="s">
        <v>35</v>
      </c>
      <c r="D381" s="74"/>
      <c r="E381" s="74"/>
      <c r="F381" s="76"/>
      <c r="G381" s="76">
        <f>G382</f>
        <v>76750000</v>
      </c>
      <c r="H381" s="76" t="b">
        <f>G381='[5]Pvt SP2D Pusdik'!B382</f>
        <v>1</v>
      </c>
      <c r="I381" s="76">
        <f>'[5]Pvt SP2D Pusdik'!C382</f>
        <v>0</v>
      </c>
      <c r="J381" s="76">
        <f>J382</f>
        <v>76750000</v>
      </c>
      <c r="K381" s="76">
        <f>K382</f>
        <v>0</v>
      </c>
      <c r="L381" s="76">
        <f>L382</f>
        <v>0</v>
      </c>
      <c r="M381" s="76">
        <f>M382</f>
        <v>0</v>
      </c>
      <c r="N381" s="76"/>
      <c r="O381" s="251"/>
      <c r="P381" s="251"/>
      <c r="Q381" s="144"/>
    </row>
    <row r="382" spans="1:17" ht="13.2" x14ac:dyDescent="0.25">
      <c r="A382" s="162" t="s">
        <v>347</v>
      </c>
      <c r="B382" s="177"/>
      <c r="C382" s="178" t="s">
        <v>804</v>
      </c>
      <c r="D382" s="179">
        <v>20</v>
      </c>
      <c r="E382" s="179" t="s">
        <v>26</v>
      </c>
      <c r="F382" s="181">
        <v>3837500</v>
      </c>
      <c r="G382" s="181">
        <f>ROUNDDOWN(D382*F382,-3)</f>
        <v>76750000</v>
      </c>
      <c r="H382" s="181" t="b">
        <f>G382='[5]Pvt SP2D Pusdik'!B383</f>
        <v>1</v>
      </c>
      <c r="I382" s="181">
        <f>'[5]Pvt SP2D Pusdik'!C383</f>
        <v>0</v>
      </c>
      <c r="J382" s="181">
        <f>G382-I382</f>
        <v>76750000</v>
      </c>
      <c r="K382" s="181"/>
      <c r="L382" s="181"/>
      <c r="M382" s="181"/>
      <c r="N382" s="181"/>
      <c r="O382" s="251"/>
      <c r="P382" s="251"/>
      <c r="Q382" s="144"/>
    </row>
    <row r="383" spans="1:17" ht="13.2" x14ac:dyDescent="0.25">
      <c r="A383" s="162" t="s">
        <v>805</v>
      </c>
      <c r="B383" s="184" t="s">
        <v>177</v>
      </c>
      <c r="C383" s="185" t="s">
        <v>806</v>
      </c>
      <c r="D383" s="186"/>
      <c r="E383" s="186"/>
      <c r="F383" s="187"/>
      <c r="G383" s="187">
        <f>SUM(G384,G389)</f>
        <v>165187000</v>
      </c>
      <c r="H383" s="187" t="b">
        <f>G383='[5]Pvt SP2D Pusdik'!B384</f>
        <v>1</v>
      </c>
      <c r="I383" s="187">
        <f>'[5]Pvt SP2D Pusdik'!C384</f>
        <v>14346950</v>
      </c>
      <c r="J383" s="187">
        <f>SUM(J384,J389)</f>
        <v>150840050</v>
      </c>
      <c r="K383" s="187">
        <f>SUM(K384,K389)</f>
        <v>4000000</v>
      </c>
      <c r="L383" s="187">
        <f>SUM(L384,L389)</f>
        <v>4000000</v>
      </c>
      <c r="M383" s="187">
        <f>SUM(M384,M389)</f>
        <v>3868350</v>
      </c>
      <c r="N383" s="187"/>
      <c r="O383" s="251" t="s">
        <v>505</v>
      </c>
      <c r="P383" s="251" t="s">
        <v>506</v>
      </c>
      <c r="Q383" s="144"/>
    </row>
    <row r="384" spans="1:17" ht="13.2" x14ac:dyDescent="0.25">
      <c r="A384" s="162" t="s">
        <v>807</v>
      </c>
      <c r="B384" s="183" t="s">
        <v>534</v>
      </c>
      <c r="C384" s="75" t="s">
        <v>24</v>
      </c>
      <c r="D384" s="74"/>
      <c r="E384" s="74"/>
      <c r="F384" s="76"/>
      <c r="G384" s="76">
        <f>SUM(G385:G388)</f>
        <v>29250000</v>
      </c>
      <c r="H384" s="76" t="b">
        <f>G384='[5]Pvt SP2D Pusdik'!B385</f>
        <v>1</v>
      </c>
      <c r="I384" s="76">
        <f>'[5]Pvt SP2D Pusdik'!C385</f>
        <v>9973950</v>
      </c>
      <c r="J384" s="76">
        <f>SUM(J385:J388)</f>
        <v>19276050</v>
      </c>
      <c r="K384" s="76">
        <f>SUM(K385:K388)</f>
        <v>4000000</v>
      </c>
      <c r="L384" s="76">
        <f>SUM(L385:L388)</f>
        <v>4000000</v>
      </c>
      <c r="M384" s="76">
        <f>SUM(M385:M388)</f>
        <v>3868350</v>
      </c>
      <c r="N384" s="76">
        <f t="shared" ref="N384" si="93">SUM(N385,N422)</f>
        <v>43080000</v>
      </c>
      <c r="O384" s="251"/>
      <c r="P384" s="251"/>
      <c r="Q384" s="144"/>
    </row>
    <row r="385" spans="1:17" ht="13.2" x14ac:dyDescent="0.25">
      <c r="A385" s="162" t="s">
        <v>808</v>
      </c>
      <c r="B385" s="177"/>
      <c r="C385" s="178" t="s">
        <v>563</v>
      </c>
      <c r="D385" s="179">
        <v>70</v>
      </c>
      <c r="E385" s="179" t="s">
        <v>26</v>
      </c>
      <c r="F385" s="181">
        <v>75000</v>
      </c>
      <c r="G385" s="181">
        <f>ROUNDDOWN(D385*F385,-3)</f>
        <v>5250000</v>
      </c>
      <c r="H385" s="181" t="b">
        <f>G385='[5]Pvt SP2D Pusdik'!B386</f>
        <v>1</v>
      </c>
      <c r="I385" s="181">
        <f>'[5]Pvt SP2D Pusdik'!C386</f>
        <v>0</v>
      </c>
      <c r="J385" s="181">
        <f t="shared" ref="J385:J388" si="94">G385-I385</f>
        <v>5250000</v>
      </c>
      <c r="K385" s="181"/>
      <c r="L385" s="181"/>
      <c r="M385" s="181"/>
      <c r="N385" s="181">
        <f t="shared" ref="N385" si="95">SUM(N386,N397,N411)</f>
        <v>43080000</v>
      </c>
      <c r="O385" s="251"/>
      <c r="P385" s="251"/>
      <c r="Q385" s="144"/>
    </row>
    <row r="386" spans="1:17" ht="13.2" x14ac:dyDescent="0.25">
      <c r="A386" s="162" t="s">
        <v>809</v>
      </c>
      <c r="B386" s="177"/>
      <c r="C386" s="178" t="s">
        <v>564</v>
      </c>
      <c r="D386" s="179">
        <v>6</v>
      </c>
      <c r="E386" s="179" t="s">
        <v>120</v>
      </c>
      <c r="F386" s="181">
        <v>1500000</v>
      </c>
      <c r="G386" s="181">
        <f>ROUNDDOWN(D386*F386,-3)</f>
        <v>9000000</v>
      </c>
      <c r="H386" s="181" t="b">
        <f>G386='[5]Pvt SP2D Pusdik'!B387</f>
        <v>1</v>
      </c>
      <c r="I386" s="181">
        <f>'[5]Pvt SP2D Pusdik'!C387</f>
        <v>2968950</v>
      </c>
      <c r="J386" s="181">
        <f t="shared" si="94"/>
        <v>6031050</v>
      </c>
      <c r="K386" s="181">
        <v>1500000</v>
      </c>
      <c r="L386" s="181">
        <v>1500000</v>
      </c>
      <c r="M386" s="181">
        <v>1487350</v>
      </c>
      <c r="N386" s="181">
        <f t="shared" ref="N386" si="96">SUM(N387,N393,N395)</f>
        <v>100000</v>
      </c>
      <c r="O386" s="251"/>
      <c r="P386" s="251"/>
      <c r="Q386" s="144"/>
    </row>
    <row r="387" spans="1:17" ht="13.2" x14ac:dyDescent="0.25">
      <c r="A387" s="162" t="s">
        <v>810</v>
      </c>
      <c r="B387" s="177"/>
      <c r="C387" s="178" t="s">
        <v>565</v>
      </c>
      <c r="D387" s="179">
        <v>6</v>
      </c>
      <c r="E387" s="179" t="s">
        <v>120</v>
      </c>
      <c r="F387" s="181">
        <v>1500000</v>
      </c>
      <c r="G387" s="181">
        <f>ROUNDDOWN(D387*F387,-3)</f>
        <v>9000000</v>
      </c>
      <c r="H387" s="181" t="b">
        <f>G387='[5]Pvt SP2D Pusdik'!B388</f>
        <v>1</v>
      </c>
      <c r="I387" s="181">
        <f>'[5]Pvt SP2D Pusdik'!C388</f>
        <v>4110000</v>
      </c>
      <c r="J387" s="181">
        <f t="shared" si="94"/>
        <v>4890000</v>
      </c>
      <c r="K387" s="181">
        <v>1500000</v>
      </c>
      <c r="L387" s="181">
        <v>1500000</v>
      </c>
      <c r="M387" s="181">
        <v>1400000</v>
      </c>
      <c r="N387" s="181">
        <f>L387-M387</f>
        <v>100000</v>
      </c>
      <c r="O387" s="251"/>
      <c r="P387" s="251"/>
      <c r="Q387" s="144"/>
    </row>
    <row r="388" spans="1:17" ht="13.2" x14ac:dyDescent="0.25">
      <c r="A388" s="162" t="s">
        <v>811</v>
      </c>
      <c r="B388" s="177"/>
      <c r="C388" s="178" t="s">
        <v>566</v>
      </c>
      <c r="D388" s="179">
        <v>6</v>
      </c>
      <c r="E388" s="179" t="s">
        <v>120</v>
      </c>
      <c r="F388" s="181">
        <v>1000000</v>
      </c>
      <c r="G388" s="181">
        <f>ROUNDDOWN(D388*F388,-3)</f>
        <v>6000000</v>
      </c>
      <c r="H388" s="181" t="b">
        <f>G388='[5]Pvt SP2D Pusdik'!B389</f>
        <v>1</v>
      </c>
      <c r="I388" s="181">
        <f>'[5]Pvt SP2D Pusdik'!C389</f>
        <v>2895000</v>
      </c>
      <c r="J388" s="181">
        <f t="shared" si="94"/>
        <v>3105000</v>
      </c>
      <c r="K388" s="181">
        <v>1000000</v>
      </c>
      <c r="L388" s="181">
        <v>1000000</v>
      </c>
      <c r="M388" s="181">
        <v>981000</v>
      </c>
      <c r="N388" s="181"/>
      <c r="O388" s="251"/>
      <c r="P388" s="251"/>
      <c r="Q388" s="144"/>
    </row>
    <row r="389" spans="1:17" ht="13.2" x14ac:dyDescent="0.25">
      <c r="A389" s="162" t="s">
        <v>812</v>
      </c>
      <c r="B389" s="183" t="s">
        <v>536</v>
      </c>
      <c r="C389" s="75" t="s">
        <v>35</v>
      </c>
      <c r="D389" s="74"/>
      <c r="E389" s="74"/>
      <c r="F389" s="76"/>
      <c r="G389" s="76">
        <f>G390</f>
        <v>135937000</v>
      </c>
      <c r="H389" s="76" t="b">
        <f>G389='[5]Pvt SP2D Pusdik'!B390</f>
        <v>1</v>
      </c>
      <c r="I389" s="76">
        <f>'[5]Pvt SP2D Pusdik'!C390</f>
        <v>4373000</v>
      </c>
      <c r="J389" s="76">
        <f>J390</f>
        <v>131564000</v>
      </c>
      <c r="K389" s="76">
        <f>K390</f>
        <v>0</v>
      </c>
      <c r="L389" s="76">
        <f>L390</f>
        <v>0</v>
      </c>
      <c r="M389" s="76">
        <f>M390</f>
        <v>0</v>
      </c>
      <c r="N389" s="76"/>
      <c r="O389" s="251"/>
      <c r="P389" s="251"/>
      <c r="Q389" s="144"/>
    </row>
    <row r="390" spans="1:17" ht="13.2" x14ac:dyDescent="0.25">
      <c r="A390" s="162" t="s">
        <v>813</v>
      </c>
      <c r="B390" s="177"/>
      <c r="C390" s="178" t="s">
        <v>814</v>
      </c>
      <c r="D390" s="179">
        <v>25</v>
      </c>
      <c r="E390" s="179" t="s">
        <v>26</v>
      </c>
      <c r="F390" s="181">
        <v>5437480</v>
      </c>
      <c r="G390" s="181">
        <f>ROUNDDOWN(D390*F390,-3)</f>
        <v>135937000</v>
      </c>
      <c r="H390" s="181" t="b">
        <f>G390='[5]Pvt SP2D Pusdik'!B391</f>
        <v>1</v>
      </c>
      <c r="I390" s="181">
        <f>'[5]Pvt SP2D Pusdik'!C391</f>
        <v>4373000</v>
      </c>
      <c r="J390" s="181">
        <f>G390-I390</f>
        <v>131564000</v>
      </c>
      <c r="K390" s="181"/>
      <c r="L390" s="181"/>
      <c r="M390" s="181"/>
      <c r="N390" s="181"/>
      <c r="O390" s="251"/>
      <c r="P390" s="251"/>
      <c r="Q390" s="144"/>
    </row>
    <row r="391" spans="1:17" ht="13.2" x14ac:dyDescent="0.25">
      <c r="A391" s="162" t="s">
        <v>815</v>
      </c>
      <c r="B391" s="184" t="s">
        <v>191</v>
      </c>
      <c r="C391" s="185" t="s">
        <v>992</v>
      </c>
      <c r="D391" s="186"/>
      <c r="E391" s="186"/>
      <c r="F391" s="187"/>
      <c r="G391" s="187">
        <f>SUM(G392,G399,G401,G403)</f>
        <v>623614000</v>
      </c>
      <c r="H391" s="187" t="b">
        <f>G391='[5]Pvt SP2D Pusdik'!B392</f>
        <v>1</v>
      </c>
      <c r="I391" s="187">
        <f>'[5]Pvt SP2D Pusdik'!C392</f>
        <v>378782946</v>
      </c>
      <c r="J391" s="187">
        <f>SUM(J392,J399,J401,J403)</f>
        <v>244831054</v>
      </c>
      <c r="K391" s="187">
        <f>SUM(K392,K399,K401,K403)</f>
        <v>0</v>
      </c>
      <c r="L391" s="187">
        <f>SUM(L392,L399,L401,L403)</f>
        <v>0</v>
      </c>
      <c r="M391" s="187">
        <f>SUM(M392,M399,M401,M403)</f>
        <v>0</v>
      </c>
      <c r="N391" s="187"/>
      <c r="O391" s="251" t="s">
        <v>505</v>
      </c>
      <c r="P391" s="251" t="s">
        <v>506</v>
      </c>
      <c r="Q391" s="144"/>
    </row>
    <row r="392" spans="1:17" ht="13.2" x14ac:dyDescent="0.25">
      <c r="A392" s="162" t="s">
        <v>816</v>
      </c>
      <c r="B392" s="183" t="s">
        <v>534</v>
      </c>
      <c r="C392" s="75" t="s">
        <v>24</v>
      </c>
      <c r="D392" s="74"/>
      <c r="E392" s="74"/>
      <c r="F392" s="76"/>
      <c r="G392" s="76">
        <f>SUM(G393:G398)</f>
        <v>72950000</v>
      </c>
      <c r="H392" s="76" t="b">
        <f>G392='[5]Pvt SP2D Pusdik'!B393</f>
        <v>1</v>
      </c>
      <c r="I392" s="76">
        <f>'[5]Pvt SP2D Pusdik'!C393</f>
        <v>59954200</v>
      </c>
      <c r="J392" s="76">
        <f>SUM(J393:J398)</f>
        <v>12995800</v>
      </c>
      <c r="K392" s="76">
        <f>SUM(K393:K398)</f>
        <v>0</v>
      </c>
      <c r="L392" s="76">
        <f>SUM(L393:L398)</f>
        <v>0</v>
      </c>
      <c r="M392" s="76">
        <f>SUM(M393:M398)</f>
        <v>0</v>
      </c>
      <c r="N392" s="76"/>
      <c r="O392" s="251"/>
      <c r="P392" s="251"/>
      <c r="Q392" s="144"/>
    </row>
    <row r="393" spans="1:17" ht="13.2" x14ac:dyDescent="0.25">
      <c r="A393" s="162" t="s">
        <v>817</v>
      </c>
      <c r="B393" s="177"/>
      <c r="C393" s="178" t="s">
        <v>563</v>
      </c>
      <c r="D393" s="179">
        <v>300</v>
      </c>
      <c r="E393" s="179" t="s">
        <v>26</v>
      </c>
      <c r="F393" s="181">
        <v>75000</v>
      </c>
      <c r="G393" s="181">
        <f t="shared" ref="G393:G398" si="97">ROUNDDOWN(D393*F393,-3)</f>
        <v>22500000</v>
      </c>
      <c r="H393" s="181" t="b">
        <f>G393='[5]Pvt SP2D Pusdik'!B394</f>
        <v>1</v>
      </c>
      <c r="I393" s="181">
        <f>'[5]Pvt SP2D Pusdik'!C394</f>
        <v>18540000</v>
      </c>
      <c r="J393" s="181">
        <f t="shared" ref="J393:J398" si="98">G393-I393</f>
        <v>3960000</v>
      </c>
      <c r="K393" s="181"/>
      <c r="L393" s="181"/>
      <c r="M393" s="181"/>
      <c r="N393" s="181">
        <f>L393-M393</f>
        <v>0</v>
      </c>
      <c r="O393" s="251"/>
      <c r="P393" s="251"/>
      <c r="Q393" s="144"/>
    </row>
    <row r="394" spans="1:17" ht="13.2" x14ac:dyDescent="0.25">
      <c r="A394" s="162" t="s">
        <v>818</v>
      </c>
      <c r="B394" s="177"/>
      <c r="C394" s="178" t="s">
        <v>564</v>
      </c>
      <c r="D394" s="179">
        <v>2</v>
      </c>
      <c r="E394" s="179" t="s">
        <v>120</v>
      </c>
      <c r="F394" s="181">
        <v>1500000</v>
      </c>
      <c r="G394" s="181">
        <f t="shared" si="97"/>
        <v>3000000</v>
      </c>
      <c r="H394" s="181" t="b">
        <f>G394='[5]Pvt SP2D Pusdik'!B395</f>
        <v>1</v>
      </c>
      <c r="I394" s="181">
        <f>'[5]Pvt SP2D Pusdik'!C395</f>
        <v>2899200</v>
      </c>
      <c r="J394" s="181">
        <f t="shared" si="98"/>
        <v>100800</v>
      </c>
      <c r="K394" s="181"/>
      <c r="L394" s="181"/>
      <c r="M394" s="181"/>
      <c r="N394" s="181"/>
      <c r="O394" s="251"/>
      <c r="P394" s="251"/>
      <c r="Q394" s="144"/>
    </row>
    <row r="395" spans="1:17" ht="13.2" x14ac:dyDescent="0.25">
      <c r="A395" s="162" t="s">
        <v>819</v>
      </c>
      <c r="B395" s="177"/>
      <c r="C395" s="178" t="s">
        <v>565</v>
      </c>
      <c r="D395" s="179">
        <v>2</v>
      </c>
      <c r="E395" s="179" t="s">
        <v>120</v>
      </c>
      <c r="F395" s="181">
        <v>1500000</v>
      </c>
      <c r="G395" s="181">
        <f t="shared" si="97"/>
        <v>3000000</v>
      </c>
      <c r="H395" s="181" t="b">
        <f>G395='[5]Pvt SP2D Pusdik'!B396</f>
        <v>1</v>
      </c>
      <c r="I395" s="181">
        <f>'[5]Pvt SP2D Pusdik'!C396</f>
        <v>2965000</v>
      </c>
      <c r="J395" s="181">
        <f t="shared" si="98"/>
        <v>35000</v>
      </c>
      <c r="K395" s="181"/>
      <c r="L395" s="181"/>
      <c r="M395" s="181"/>
      <c r="N395" s="181">
        <f>L395-M395</f>
        <v>0</v>
      </c>
      <c r="O395" s="251"/>
      <c r="P395" s="251"/>
      <c r="Q395" s="144"/>
    </row>
    <row r="396" spans="1:17" ht="13.2" x14ac:dyDescent="0.25">
      <c r="A396" s="162" t="s">
        <v>820</v>
      </c>
      <c r="B396" s="177"/>
      <c r="C396" s="178" t="s">
        <v>566</v>
      </c>
      <c r="D396" s="179">
        <v>2</v>
      </c>
      <c r="E396" s="179" t="s">
        <v>120</v>
      </c>
      <c r="F396" s="181">
        <v>1000000</v>
      </c>
      <c r="G396" s="181">
        <f t="shared" si="97"/>
        <v>2000000</v>
      </c>
      <c r="H396" s="181" t="b">
        <f>G396='[5]Pvt SP2D Pusdik'!B397</f>
        <v>1</v>
      </c>
      <c r="I396" s="181">
        <f>'[5]Pvt SP2D Pusdik'!C397</f>
        <v>1950000</v>
      </c>
      <c r="J396" s="181">
        <f t="shared" si="98"/>
        <v>50000</v>
      </c>
      <c r="K396" s="181"/>
      <c r="L396" s="181"/>
      <c r="M396" s="181"/>
      <c r="N396" s="181"/>
      <c r="O396" s="251"/>
      <c r="P396" s="251"/>
      <c r="Q396" s="144"/>
    </row>
    <row r="397" spans="1:17" ht="13.2" x14ac:dyDescent="0.25">
      <c r="A397" s="162" t="s">
        <v>821</v>
      </c>
      <c r="B397" s="177"/>
      <c r="C397" s="178" t="s">
        <v>822</v>
      </c>
      <c r="D397" s="179">
        <v>20</v>
      </c>
      <c r="E397" s="179" t="s">
        <v>59</v>
      </c>
      <c r="F397" s="181">
        <v>255000</v>
      </c>
      <c r="G397" s="181">
        <f t="shared" si="97"/>
        <v>5100000</v>
      </c>
      <c r="H397" s="181" t="b">
        <f>G397='[5]Pvt SP2D Pusdik'!B398</f>
        <v>1</v>
      </c>
      <c r="I397" s="181">
        <f>'[5]Pvt SP2D Pusdik'!C398</f>
        <v>0</v>
      </c>
      <c r="J397" s="181">
        <f t="shared" si="98"/>
        <v>5100000</v>
      </c>
      <c r="K397" s="181"/>
      <c r="L397" s="181"/>
      <c r="M397" s="181"/>
      <c r="N397" s="181">
        <f t="shared" ref="N397" si="99">SUM(N398,N404,N407,N409)</f>
        <v>34680000</v>
      </c>
      <c r="O397" s="251"/>
      <c r="P397" s="251"/>
      <c r="Q397" s="144"/>
    </row>
    <row r="398" spans="1:17" ht="13.2" x14ac:dyDescent="0.25">
      <c r="A398" s="162" t="s">
        <v>823</v>
      </c>
      <c r="B398" s="177"/>
      <c r="C398" s="178" t="s">
        <v>824</v>
      </c>
      <c r="D398" s="179">
        <v>120</v>
      </c>
      <c r="E398" s="179" t="s">
        <v>26</v>
      </c>
      <c r="F398" s="181">
        <v>311250</v>
      </c>
      <c r="G398" s="181">
        <f t="shared" si="97"/>
        <v>37350000</v>
      </c>
      <c r="H398" s="181" t="b">
        <f>G398='[5]Pvt SP2D Pusdik'!B399</f>
        <v>1</v>
      </c>
      <c r="I398" s="181">
        <f>'[5]Pvt SP2D Pusdik'!C399</f>
        <v>33600000</v>
      </c>
      <c r="J398" s="181">
        <f t="shared" si="98"/>
        <v>3750000</v>
      </c>
      <c r="K398" s="181"/>
      <c r="L398" s="181"/>
      <c r="M398" s="181"/>
      <c r="N398" s="181">
        <f>L398-M398</f>
        <v>0</v>
      </c>
      <c r="O398" s="251"/>
      <c r="P398" s="251"/>
      <c r="Q398" s="144"/>
    </row>
    <row r="399" spans="1:17" ht="13.2" x14ac:dyDescent="0.25">
      <c r="A399" s="162" t="s">
        <v>825</v>
      </c>
      <c r="B399" s="176" t="s">
        <v>538</v>
      </c>
      <c r="C399" s="70" t="s">
        <v>31</v>
      </c>
      <c r="D399" s="69"/>
      <c r="E399" s="69"/>
      <c r="F399" s="71"/>
      <c r="G399" s="71">
        <f>G400</f>
        <v>16000000</v>
      </c>
      <c r="H399" s="71" t="b">
        <f>G399='[5]Pvt SP2D Pusdik'!B400</f>
        <v>1</v>
      </c>
      <c r="I399" s="71">
        <f>'[5]Pvt SP2D Pusdik'!C400</f>
        <v>6000000</v>
      </c>
      <c r="J399" s="71">
        <f>J400</f>
        <v>10000000</v>
      </c>
      <c r="K399" s="71">
        <f>K400</f>
        <v>0</v>
      </c>
      <c r="L399" s="71">
        <f>L400</f>
        <v>0</v>
      </c>
      <c r="M399" s="71">
        <f>M400</f>
        <v>0</v>
      </c>
      <c r="N399" s="71"/>
      <c r="O399" s="251"/>
      <c r="P399" s="251"/>
      <c r="Q399" s="144"/>
    </row>
    <row r="400" spans="1:17" ht="13.2" x14ac:dyDescent="0.25">
      <c r="A400" s="162" t="s">
        <v>826</v>
      </c>
      <c r="B400" s="177"/>
      <c r="C400" s="178" t="s">
        <v>567</v>
      </c>
      <c r="D400" s="179">
        <v>16</v>
      </c>
      <c r="E400" s="179" t="s">
        <v>33</v>
      </c>
      <c r="F400" s="181">
        <v>1000000</v>
      </c>
      <c r="G400" s="181">
        <f>ROUNDDOWN(D400*F400,-3)</f>
        <v>16000000</v>
      </c>
      <c r="H400" s="181" t="b">
        <f>G400='[5]Pvt SP2D Pusdik'!B401</f>
        <v>1</v>
      </c>
      <c r="I400" s="181">
        <f>'[5]Pvt SP2D Pusdik'!C401</f>
        <v>6000000</v>
      </c>
      <c r="J400" s="181">
        <f>G400-I400</f>
        <v>10000000</v>
      </c>
      <c r="K400" s="181"/>
      <c r="L400" s="181"/>
      <c r="M400" s="181"/>
      <c r="N400" s="181"/>
      <c r="O400" s="251"/>
      <c r="P400" s="251"/>
      <c r="Q400" s="144"/>
    </row>
    <row r="401" spans="1:17" ht="13.2" x14ac:dyDescent="0.25">
      <c r="A401" s="162" t="s">
        <v>827</v>
      </c>
      <c r="B401" s="183" t="s">
        <v>536</v>
      </c>
      <c r="C401" s="75" t="s">
        <v>35</v>
      </c>
      <c r="D401" s="74"/>
      <c r="E401" s="74"/>
      <c r="F401" s="76"/>
      <c r="G401" s="76">
        <f>G402</f>
        <v>90000000</v>
      </c>
      <c r="H401" s="76" t="b">
        <f>G401='[5]Pvt SP2D Pusdik'!B402</f>
        <v>1</v>
      </c>
      <c r="I401" s="76">
        <f>'[5]Pvt SP2D Pusdik'!C402</f>
        <v>65977746</v>
      </c>
      <c r="J401" s="76">
        <f>J402</f>
        <v>24022254</v>
      </c>
      <c r="K401" s="76">
        <f>K402</f>
        <v>0</v>
      </c>
      <c r="L401" s="76">
        <f>L402</f>
        <v>0</v>
      </c>
      <c r="M401" s="76">
        <f>M402</f>
        <v>0</v>
      </c>
      <c r="N401" s="76"/>
      <c r="O401" s="251"/>
      <c r="P401" s="251"/>
      <c r="Q401" s="144"/>
    </row>
    <row r="402" spans="1:17" ht="14.4" x14ac:dyDescent="0.3">
      <c r="A402" s="162" t="s">
        <v>828</v>
      </c>
      <c r="B402" s="177"/>
      <c r="C402" s="178" t="s">
        <v>993</v>
      </c>
      <c r="D402" s="241">
        <v>12</v>
      </c>
      <c r="E402" s="241" t="s">
        <v>26</v>
      </c>
      <c r="F402" s="242">
        <v>7500000</v>
      </c>
      <c r="G402" s="181">
        <f>ROUNDDOWN(D402*F402,-3)</f>
        <v>90000000</v>
      </c>
      <c r="H402" s="181" t="b">
        <f>G402='[5]Pvt SP2D Pusdik'!B403</f>
        <v>1</v>
      </c>
      <c r="I402" s="181">
        <f>'[5]Pvt SP2D Pusdik'!C403</f>
        <v>65977746</v>
      </c>
      <c r="J402" s="181">
        <f>G402-I402</f>
        <v>24022254</v>
      </c>
      <c r="K402" s="181"/>
      <c r="L402" s="181"/>
      <c r="M402" s="181"/>
      <c r="N402" s="181"/>
      <c r="O402" s="251"/>
      <c r="P402" s="251"/>
      <c r="Q402" s="144"/>
    </row>
    <row r="403" spans="1:17" ht="13.2" x14ac:dyDescent="0.25">
      <c r="A403" s="162" t="s">
        <v>829</v>
      </c>
      <c r="B403" s="183" t="s">
        <v>539</v>
      </c>
      <c r="C403" s="75" t="s">
        <v>475</v>
      </c>
      <c r="D403" s="74"/>
      <c r="E403" s="74"/>
      <c r="F403" s="76"/>
      <c r="G403" s="76">
        <f>SUM(G404:G405)</f>
        <v>444664000</v>
      </c>
      <c r="H403" s="76" t="b">
        <f>G403='[5]Pvt SP2D Pusdik'!B404</f>
        <v>1</v>
      </c>
      <c r="I403" s="76">
        <f>'[5]Pvt SP2D Pusdik'!C404</f>
        <v>246851000</v>
      </c>
      <c r="J403" s="76">
        <f>SUM(J404:J405)</f>
        <v>197813000</v>
      </c>
      <c r="K403" s="76">
        <f>SUM(K404:K405)</f>
        <v>0</v>
      </c>
      <c r="L403" s="76">
        <f>SUM(L404:L405)</f>
        <v>0</v>
      </c>
      <c r="M403" s="76">
        <f>SUM(M404:M405)</f>
        <v>0</v>
      </c>
      <c r="N403" s="76"/>
      <c r="O403" s="251"/>
      <c r="P403" s="251"/>
      <c r="Q403" s="144"/>
    </row>
    <row r="404" spans="1:17" ht="13.2" x14ac:dyDescent="0.25">
      <c r="A404" s="162" t="s">
        <v>830</v>
      </c>
      <c r="B404" s="177"/>
      <c r="C404" s="178" t="s">
        <v>994</v>
      </c>
      <c r="D404" s="179">
        <v>240</v>
      </c>
      <c r="E404" s="179" t="s">
        <v>477</v>
      </c>
      <c r="F404" s="181">
        <v>933000</v>
      </c>
      <c r="G404" s="181">
        <f>ROUNDDOWN(D404*F404,-3)</f>
        <v>223920000</v>
      </c>
      <c r="H404" s="181" t="b">
        <f>G404='[5]Pvt SP2D Pusdik'!B405</f>
        <v>1</v>
      </c>
      <c r="I404" s="181">
        <f>'[5]Pvt SP2D Pusdik'!C405</f>
        <v>148140000</v>
      </c>
      <c r="J404" s="181">
        <f t="shared" ref="J404:J405" si="100">G404-I404</f>
        <v>75780000</v>
      </c>
      <c r="K404" s="181"/>
      <c r="L404" s="181"/>
      <c r="M404" s="181"/>
      <c r="N404" s="181">
        <f>L404-M404</f>
        <v>0</v>
      </c>
      <c r="O404" s="251"/>
      <c r="P404" s="251"/>
      <c r="Q404" s="144"/>
    </row>
    <row r="405" spans="1:17" ht="13.2" x14ac:dyDescent="0.25">
      <c r="A405" s="162" t="s">
        <v>831</v>
      </c>
      <c r="B405" s="177"/>
      <c r="C405" s="178" t="s">
        <v>995</v>
      </c>
      <c r="D405" s="179">
        <v>35</v>
      </c>
      <c r="E405" s="179" t="s">
        <v>26</v>
      </c>
      <c r="F405" s="181">
        <v>6306971.4285714282</v>
      </c>
      <c r="G405" s="181">
        <f>ROUNDDOWN(D405*F405,-3)</f>
        <v>220744000</v>
      </c>
      <c r="H405" s="181" t="b">
        <f>G405='[5]Pvt SP2D Pusdik'!B406</f>
        <v>1</v>
      </c>
      <c r="I405" s="181">
        <f>'[5]Pvt SP2D Pusdik'!C406</f>
        <v>98711000</v>
      </c>
      <c r="J405" s="181">
        <f t="shared" si="100"/>
        <v>122033000</v>
      </c>
      <c r="K405" s="181"/>
      <c r="L405" s="181"/>
      <c r="M405" s="181"/>
      <c r="N405" s="181"/>
      <c r="O405" s="251"/>
      <c r="P405" s="251"/>
      <c r="Q405" s="144"/>
    </row>
    <row r="406" spans="1:17" ht="13.2" x14ac:dyDescent="0.25">
      <c r="A406" s="162" t="s">
        <v>348</v>
      </c>
      <c r="B406" s="167" t="s">
        <v>349</v>
      </c>
      <c r="C406" s="64" t="s">
        <v>350</v>
      </c>
      <c r="D406" s="63">
        <v>2</v>
      </c>
      <c r="E406" s="63" t="s">
        <v>315</v>
      </c>
      <c r="F406" s="65"/>
      <c r="G406" s="65">
        <f>SUM(G407,G444)</f>
        <v>751164000</v>
      </c>
      <c r="H406" s="65" t="b">
        <f>G406='[5]Pvt SP2D Pusdik'!B407</f>
        <v>1</v>
      </c>
      <c r="I406" s="65">
        <f>'[5]Pvt SP2D Pusdik'!C407</f>
        <v>166408485</v>
      </c>
      <c r="J406" s="65">
        <f>SUM(J407,J444)</f>
        <v>584755515</v>
      </c>
      <c r="K406" s="65">
        <f>SUM(K407,K444)</f>
        <v>40600000</v>
      </c>
      <c r="L406" s="65">
        <f>SUM(L407,L444)</f>
        <v>40600000</v>
      </c>
      <c r="M406" s="65">
        <f>SUM(M407,M444)</f>
        <v>0</v>
      </c>
      <c r="N406" s="65"/>
      <c r="O406" s="251"/>
      <c r="P406" s="251"/>
      <c r="Q406" s="144"/>
    </row>
    <row r="407" spans="1:17" ht="13.2" x14ac:dyDescent="0.25">
      <c r="A407" s="162" t="s">
        <v>351</v>
      </c>
      <c r="B407" s="168" t="s">
        <v>611</v>
      </c>
      <c r="C407" s="169" t="s">
        <v>352</v>
      </c>
      <c r="D407" s="170"/>
      <c r="E407" s="170" t="s">
        <v>562</v>
      </c>
      <c r="F407" s="171"/>
      <c r="G407" s="171">
        <f>SUM(G408,G419,G433)</f>
        <v>646853000</v>
      </c>
      <c r="H407" s="171" t="b">
        <f>G407='[5]Pvt SP2D Pusdik'!B408</f>
        <v>1</v>
      </c>
      <c r="I407" s="171">
        <f>'[5]Pvt SP2D Pusdik'!C408</f>
        <v>130442785</v>
      </c>
      <c r="J407" s="171">
        <f>SUM(J408,J419,J433)</f>
        <v>516410215</v>
      </c>
      <c r="K407" s="171">
        <f>SUM(K408,K419,K433)</f>
        <v>29930000</v>
      </c>
      <c r="L407" s="171">
        <f>SUM(L408,L419,L433)</f>
        <v>29930000</v>
      </c>
      <c r="M407" s="171">
        <f>SUM(M408,M419,M433)</f>
        <v>0</v>
      </c>
      <c r="N407" s="171">
        <f>L407-M407</f>
        <v>29930000</v>
      </c>
      <c r="O407" s="251"/>
      <c r="P407" s="251"/>
      <c r="Q407" s="144"/>
    </row>
    <row r="408" spans="1:17" ht="13.2" x14ac:dyDescent="0.25">
      <c r="A408" s="162" t="s">
        <v>353</v>
      </c>
      <c r="B408" s="172" t="s">
        <v>21</v>
      </c>
      <c r="C408" s="173" t="s">
        <v>832</v>
      </c>
      <c r="D408" s="174"/>
      <c r="E408" s="174"/>
      <c r="F408" s="175"/>
      <c r="G408" s="175">
        <f>SUM(G409,G415,G417)</f>
        <v>150075000</v>
      </c>
      <c r="H408" s="175" t="b">
        <f>G408='[5]Pvt SP2D Pusdik'!B409</f>
        <v>1</v>
      </c>
      <c r="I408" s="175">
        <f>'[5]Pvt SP2D Pusdik'!C409</f>
        <v>70131825</v>
      </c>
      <c r="J408" s="175">
        <f>SUM(J409,J415,J417)</f>
        <v>79943175</v>
      </c>
      <c r="K408" s="175">
        <f>SUM(K409,K415,K417)</f>
        <v>10850000</v>
      </c>
      <c r="L408" s="175">
        <f>SUM(L409,L415,L417)</f>
        <v>10850000</v>
      </c>
      <c r="M408" s="175">
        <f>SUM(M409,M415,M417)</f>
        <v>0</v>
      </c>
      <c r="N408" s="175"/>
      <c r="O408" s="251" t="s">
        <v>505</v>
      </c>
      <c r="P408" s="251" t="s">
        <v>507</v>
      </c>
      <c r="Q408" s="144"/>
    </row>
    <row r="409" spans="1:17" ht="13.2" x14ac:dyDescent="0.25">
      <c r="A409" s="162" t="s">
        <v>354</v>
      </c>
      <c r="B409" s="176" t="s">
        <v>534</v>
      </c>
      <c r="C409" s="70" t="s">
        <v>24</v>
      </c>
      <c r="D409" s="69"/>
      <c r="E409" s="69"/>
      <c r="F409" s="71"/>
      <c r="G409" s="71">
        <f>SUM(G410:G414)</f>
        <v>40000000</v>
      </c>
      <c r="H409" s="71" t="b">
        <f>G409='[5]Pvt SP2D Pusdik'!B410</f>
        <v>1</v>
      </c>
      <c r="I409" s="71">
        <f>'[5]Pvt SP2D Pusdik'!C410</f>
        <v>3967100</v>
      </c>
      <c r="J409" s="71">
        <f>SUM(J410:J414)</f>
        <v>36032900</v>
      </c>
      <c r="K409" s="71">
        <f>SUM(K410:K414)</f>
        <v>4750000</v>
      </c>
      <c r="L409" s="71">
        <f>SUM(L410:L414)</f>
        <v>4750000</v>
      </c>
      <c r="M409" s="71">
        <f>SUM(M410:M414)</f>
        <v>0</v>
      </c>
      <c r="N409" s="71">
        <f>L409-M409</f>
        <v>4750000</v>
      </c>
      <c r="O409" s="251"/>
      <c r="P409" s="251"/>
      <c r="Q409" s="144"/>
    </row>
    <row r="410" spans="1:17" ht="13.2" x14ac:dyDescent="0.25">
      <c r="A410" s="162" t="s">
        <v>355</v>
      </c>
      <c r="B410" s="177"/>
      <c r="C410" s="178" t="s">
        <v>563</v>
      </c>
      <c r="D410" s="179">
        <v>280</v>
      </c>
      <c r="E410" s="179" t="s">
        <v>26</v>
      </c>
      <c r="F410" s="181">
        <v>75000</v>
      </c>
      <c r="G410" s="181">
        <f>ROUNDDOWN(D410*F410,-3)</f>
        <v>21000000</v>
      </c>
      <c r="H410" s="181" t="b">
        <f>G410='[5]Pvt SP2D Pusdik'!B411</f>
        <v>1</v>
      </c>
      <c r="I410" s="181">
        <f>'[5]Pvt SP2D Pusdik'!C411</f>
        <v>0</v>
      </c>
      <c r="J410" s="181">
        <f t="shared" ref="J410:J414" si="101">G410-I410</f>
        <v>21000000</v>
      </c>
      <c r="K410" s="181">
        <v>750000</v>
      </c>
      <c r="L410" s="181">
        <v>750000</v>
      </c>
      <c r="M410" s="181"/>
      <c r="N410" s="181"/>
      <c r="O410" s="251"/>
      <c r="P410" s="251"/>
      <c r="Q410" s="144"/>
    </row>
    <row r="411" spans="1:17" ht="13.2" x14ac:dyDescent="0.25">
      <c r="A411" s="162" t="s">
        <v>356</v>
      </c>
      <c r="B411" s="177"/>
      <c r="C411" s="178" t="s">
        <v>564</v>
      </c>
      <c r="D411" s="179">
        <v>4</v>
      </c>
      <c r="E411" s="179" t="s">
        <v>120</v>
      </c>
      <c r="F411" s="181">
        <v>1500000</v>
      </c>
      <c r="G411" s="181">
        <f>ROUNDDOWN(D411*F411,-3)</f>
        <v>6000000</v>
      </c>
      <c r="H411" s="181" t="b">
        <f>G411='[5]Pvt SP2D Pusdik'!B412</f>
        <v>1</v>
      </c>
      <c r="I411" s="181">
        <f>'[5]Pvt SP2D Pusdik'!C412</f>
        <v>1487100</v>
      </c>
      <c r="J411" s="181">
        <f t="shared" si="101"/>
        <v>4512900</v>
      </c>
      <c r="K411" s="181">
        <v>1500000</v>
      </c>
      <c r="L411" s="181">
        <v>1500000</v>
      </c>
      <c r="M411" s="181"/>
      <c r="N411" s="181">
        <f t="shared" ref="N411" si="102">SUM(N412,N418,N420)</f>
        <v>8300000</v>
      </c>
      <c r="O411" s="251"/>
      <c r="P411" s="251"/>
      <c r="Q411" s="144"/>
    </row>
    <row r="412" spans="1:17" ht="13.2" x14ac:dyDescent="0.25">
      <c r="A412" s="162" t="s">
        <v>357</v>
      </c>
      <c r="B412" s="177"/>
      <c r="C412" s="178" t="s">
        <v>565</v>
      </c>
      <c r="D412" s="179">
        <v>4</v>
      </c>
      <c r="E412" s="179" t="s">
        <v>120</v>
      </c>
      <c r="F412" s="181">
        <v>1500000</v>
      </c>
      <c r="G412" s="181">
        <f>ROUNDDOWN(D412*F412,-3)</f>
        <v>6000000</v>
      </c>
      <c r="H412" s="181" t="b">
        <f>G412='[5]Pvt SP2D Pusdik'!B413</f>
        <v>1</v>
      </c>
      <c r="I412" s="181">
        <f>'[5]Pvt SP2D Pusdik'!C413</f>
        <v>1500000</v>
      </c>
      <c r="J412" s="181">
        <f t="shared" si="101"/>
        <v>4500000</v>
      </c>
      <c r="K412" s="181">
        <v>1500000</v>
      </c>
      <c r="L412" s="181">
        <v>1500000</v>
      </c>
      <c r="M412" s="181"/>
      <c r="N412" s="181">
        <f>L412-M412</f>
        <v>1500000</v>
      </c>
      <c r="O412" s="251"/>
      <c r="P412" s="251"/>
      <c r="Q412" s="144"/>
    </row>
    <row r="413" spans="1:17" ht="13.2" x14ac:dyDescent="0.25">
      <c r="A413" s="162" t="s">
        <v>358</v>
      </c>
      <c r="B413" s="177"/>
      <c r="C413" s="178" t="s">
        <v>566</v>
      </c>
      <c r="D413" s="179">
        <v>4</v>
      </c>
      <c r="E413" s="179" t="s">
        <v>120</v>
      </c>
      <c r="F413" s="181">
        <v>1000000</v>
      </c>
      <c r="G413" s="181">
        <f>ROUNDDOWN(D413*F413,-3)</f>
        <v>4000000</v>
      </c>
      <c r="H413" s="181" t="b">
        <f>G413='[5]Pvt SP2D Pusdik'!B414</f>
        <v>1</v>
      </c>
      <c r="I413" s="181">
        <f>'[5]Pvt SP2D Pusdik'!C414</f>
        <v>980000</v>
      </c>
      <c r="J413" s="181">
        <f t="shared" si="101"/>
        <v>3020000</v>
      </c>
      <c r="K413" s="181">
        <v>1000000</v>
      </c>
      <c r="L413" s="181">
        <v>1000000</v>
      </c>
      <c r="M413" s="181"/>
      <c r="N413" s="181"/>
      <c r="O413" s="251"/>
      <c r="P413" s="251"/>
      <c r="Q413" s="144"/>
    </row>
    <row r="414" spans="1:17" ht="13.2" x14ac:dyDescent="0.25">
      <c r="A414" s="162" t="s">
        <v>833</v>
      </c>
      <c r="B414" s="177"/>
      <c r="C414" s="178" t="s">
        <v>783</v>
      </c>
      <c r="D414" s="179">
        <v>12</v>
      </c>
      <c r="E414" s="179" t="s">
        <v>59</v>
      </c>
      <c r="F414" s="181">
        <v>250000</v>
      </c>
      <c r="G414" s="181">
        <f>ROUNDDOWN(D414*F414,-3)</f>
        <v>3000000</v>
      </c>
      <c r="H414" s="181" t="b">
        <f>G414='[5]Pvt SP2D Pusdik'!B415</f>
        <v>1</v>
      </c>
      <c r="I414" s="181">
        <f>'[5]Pvt SP2D Pusdik'!C415</f>
        <v>0</v>
      </c>
      <c r="J414" s="181">
        <f t="shared" si="101"/>
        <v>3000000</v>
      </c>
      <c r="K414" s="181"/>
      <c r="L414" s="181"/>
      <c r="M414" s="181"/>
      <c r="N414" s="181"/>
      <c r="O414" s="251"/>
      <c r="P414" s="251"/>
      <c r="Q414" s="144"/>
    </row>
    <row r="415" spans="1:17" ht="13.2" x14ac:dyDescent="0.25">
      <c r="A415" s="162" t="s">
        <v>359</v>
      </c>
      <c r="B415" s="183" t="s">
        <v>535</v>
      </c>
      <c r="C415" s="75" t="s">
        <v>73</v>
      </c>
      <c r="D415" s="74"/>
      <c r="E415" s="74"/>
      <c r="F415" s="76"/>
      <c r="G415" s="76">
        <f>G416</f>
        <v>1000000</v>
      </c>
      <c r="H415" s="76" t="b">
        <f>G415='[5]Pvt SP2D Pusdik'!B416</f>
        <v>1</v>
      </c>
      <c r="I415" s="76">
        <f>'[5]Pvt SP2D Pusdik'!C416</f>
        <v>831320</v>
      </c>
      <c r="J415" s="76">
        <f>J416</f>
        <v>168680</v>
      </c>
      <c r="K415" s="76">
        <f>K416</f>
        <v>50000</v>
      </c>
      <c r="L415" s="76">
        <f>L416</f>
        <v>50000</v>
      </c>
      <c r="M415" s="76">
        <f>M416</f>
        <v>0</v>
      </c>
      <c r="N415" s="76"/>
      <c r="O415" s="251"/>
      <c r="P415" s="251"/>
      <c r="Q415" s="144"/>
    </row>
    <row r="416" spans="1:17" ht="13.2" x14ac:dyDescent="0.25">
      <c r="A416" s="162" t="s">
        <v>360</v>
      </c>
      <c r="B416" s="177"/>
      <c r="C416" s="178" t="s">
        <v>834</v>
      </c>
      <c r="D416" s="179">
        <v>4</v>
      </c>
      <c r="E416" s="179" t="s">
        <v>120</v>
      </c>
      <c r="F416" s="181">
        <v>250000</v>
      </c>
      <c r="G416" s="181">
        <f>ROUNDDOWN(D416*F416,-3)</f>
        <v>1000000</v>
      </c>
      <c r="H416" s="181" t="b">
        <f>G416='[5]Pvt SP2D Pusdik'!B417</f>
        <v>1</v>
      </c>
      <c r="I416" s="181">
        <f>'[5]Pvt SP2D Pusdik'!C417</f>
        <v>831320</v>
      </c>
      <c r="J416" s="181">
        <f>G416-I416</f>
        <v>168680</v>
      </c>
      <c r="K416" s="181">
        <v>50000</v>
      </c>
      <c r="L416" s="181">
        <v>50000</v>
      </c>
      <c r="M416" s="181"/>
      <c r="N416" s="181"/>
      <c r="O416" s="251"/>
      <c r="P416" s="251"/>
      <c r="Q416" s="144"/>
    </row>
    <row r="417" spans="1:17" ht="13.2" x14ac:dyDescent="0.25">
      <c r="A417" s="162" t="s">
        <v>361</v>
      </c>
      <c r="B417" s="183" t="s">
        <v>536</v>
      </c>
      <c r="C417" s="75" t="s">
        <v>35</v>
      </c>
      <c r="D417" s="74"/>
      <c r="E417" s="74"/>
      <c r="F417" s="76"/>
      <c r="G417" s="76">
        <f>G418</f>
        <v>109075000</v>
      </c>
      <c r="H417" s="76" t="b">
        <f>G417='[5]Pvt SP2D Pusdik'!B418</f>
        <v>1</v>
      </c>
      <c r="I417" s="76">
        <f>'[5]Pvt SP2D Pusdik'!C418</f>
        <v>65333405</v>
      </c>
      <c r="J417" s="76">
        <f>J418</f>
        <v>43741595</v>
      </c>
      <c r="K417" s="76">
        <f>K418</f>
        <v>6050000</v>
      </c>
      <c r="L417" s="76">
        <f>L418</f>
        <v>6050000</v>
      </c>
      <c r="M417" s="76">
        <f>M418</f>
        <v>0</v>
      </c>
      <c r="N417" s="76"/>
      <c r="O417" s="251"/>
      <c r="P417" s="251"/>
      <c r="Q417" s="144"/>
    </row>
    <row r="418" spans="1:17" ht="13.2" x14ac:dyDescent="0.25">
      <c r="A418" s="162" t="s">
        <v>362</v>
      </c>
      <c r="B418" s="177"/>
      <c r="C418" s="178" t="s">
        <v>835</v>
      </c>
      <c r="D418" s="179">
        <v>18</v>
      </c>
      <c r="E418" s="179" t="s">
        <v>26</v>
      </c>
      <c r="F418" s="181">
        <v>6059723</v>
      </c>
      <c r="G418" s="181">
        <f>ROUNDDOWN(D418*F418,-3)</f>
        <v>109075000</v>
      </c>
      <c r="H418" s="181" t="b">
        <f>G418='[5]Pvt SP2D Pusdik'!B419</f>
        <v>1</v>
      </c>
      <c r="I418" s="181">
        <f>'[5]Pvt SP2D Pusdik'!C419</f>
        <v>65333405</v>
      </c>
      <c r="J418" s="181">
        <f>G418-I418</f>
        <v>43741595</v>
      </c>
      <c r="K418" s="181">
        <v>6050000</v>
      </c>
      <c r="L418" s="181">
        <v>6050000</v>
      </c>
      <c r="M418" s="181"/>
      <c r="N418" s="181">
        <f>L418-M418</f>
        <v>6050000</v>
      </c>
      <c r="O418" s="251"/>
      <c r="P418" s="251"/>
      <c r="Q418" s="144"/>
    </row>
    <row r="419" spans="1:17" ht="13.2" x14ac:dyDescent="0.25">
      <c r="A419" s="162" t="s">
        <v>363</v>
      </c>
      <c r="B419" s="184" t="s">
        <v>38</v>
      </c>
      <c r="C419" s="185" t="s">
        <v>836</v>
      </c>
      <c r="D419" s="186"/>
      <c r="E419" s="186"/>
      <c r="F419" s="187"/>
      <c r="G419" s="187">
        <f>SUM(G420,G426,G429,G431)</f>
        <v>166238000</v>
      </c>
      <c r="H419" s="187" t="b">
        <f>G419='[5]Pvt SP2D Pusdik'!B420</f>
        <v>1</v>
      </c>
      <c r="I419" s="187">
        <f>'[5]Pvt SP2D Pusdik'!C420</f>
        <v>59996432</v>
      </c>
      <c r="J419" s="187">
        <f>SUM(J420,J426,J429,J431)</f>
        <v>106241568</v>
      </c>
      <c r="K419" s="187">
        <f>SUM(K420,K426,K429,K431)</f>
        <v>5330000</v>
      </c>
      <c r="L419" s="187">
        <f>SUM(L420,L426,L429,L431)</f>
        <v>5330000</v>
      </c>
      <c r="M419" s="187">
        <f>SUM(M420,M426,M429,M431)</f>
        <v>0</v>
      </c>
      <c r="N419" s="187"/>
      <c r="O419" s="251" t="s">
        <v>505</v>
      </c>
      <c r="P419" s="251" t="s">
        <v>507</v>
      </c>
      <c r="Q419" s="144"/>
    </row>
    <row r="420" spans="1:17" ht="13.2" x14ac:dyDescent="0.25">
      <c r="A420" s="162" t="s">
        <v>364</v>
      </c>
      <c r="B420" s="183" t="s">
        <v>534</v>
      </c>
      <c r="C420" s="75" t="s">
        <v>24</v>
      </c>
      <c r="D420" s="74"/>
      <c r="E420" s="74"/>
      <c r="F420" s="76"/>
      <c r="G420" s="76">
        <f>SUM(G421:G425)</f>
        <v>33500000</v>
      </c>
      <c r="H420" s="76" t="b">
        <f>G420='[5]Pvt SP2D Pusdik'!B421</f>
        <v>1</v>
      </c>
      <c r="I420" s="76">
        <f>'[5]Pvt SP2D Pusdik'!C421</f>
        <v>11125300</v>
      </c>
      <c r="J420" s="76">
        <f>SUM(J421:J425)</f>
        <v>22374700</v>
      </c>
      <c r="K420" s="76">
        <f>SUM(K421:K425)</f>
        <v>750000</v>
      </c>
      <c r="L420" s="76">
        <f>SUM(L421:L425)</f>
        <v>750000</v>
      </c>
      <c r="M420" s="76">
        <f>SUM(M421:M425)</f>
        <v>0</v>
      </c>
      <c r="N420" s="76">
        <f>L420-M420</f>
        <v>750000</v>
      </c>
      <c r="O420" s="251"/>
      <c r="P420" s="251"/>
      <c r="Q420" s="144"/>
    </row>
    <row r="421" spans="1:17" ht="13.2" x14ac:dyDescent="0.25">
      <c r="A421" s="162" t="s">
        <v>365</v>
      </c>
      <c r="B421" s="177"/>
      <c r="C421" s="178" t="s">
        <v>563</v>
      </c>
      <c r="D421" s="179">
        <v>180</v>
      </c>
      <c r="E421" s="179" t="s">
        <v>26</v>
      </c>
      <c r="F421" s="181">
        <v>75000</v>
      </c>
      <c r="G421" s="181">
        <f>ROUNDDOWN(D421*F421,-3)</f>
        <v>13500000</v>
      </c>
      <c r="H421" s="181" t="b">
        <f>G421='[5]Pvt SP2D Pusdik'!B422</f>
        <v>1</v>
      </c>
      <c r="I421" s="181">
        <f>'[5]Pvt SP2D Pusdik'!C422</f>
        <v>3228000</v>
      </c>
      <c r="J421" s="181">
        <f t="shared" ref="J421:J425" si="103">G421-I421</f>
        <v>10272000</v>
      </c>
      <c r="K421" s="181">
        <v>750000</v>
      </c>
      <c r="L421" s="181">
        <v>750000</v>
      </c>
      <c r="M421" s="181"/>
      <c r="N421" s="181"/>
      <c r="O421" s="251"/>
      <c r="P421" s="251"/>
      <c r="Q421" s="144"/>
    </row>
    <row r="422" spans="1:17" ht="13.2" x14ac:dyDescent="0.25">
      <c r="A422" s="162" t="s">
        <v>366</v>
      </c>
      <c r="B422" s="177"/>
      <c r="C422" s="178" t="s">
        <v>564</v>
      </c>
      <c r="D422" s="179">
        <v>4</v>
      </c>
      <c r="E422" s="179" t="s">
        <v>120</v>
      </c>
      <c r="F422" s="181">
        <v>1500000</v>
      </c>
      <c r="G422" s="181">
        <f>ROUNDDOWN(D422*F422,-3)</f>
        <v>6000000</v>
      </c>
      <c r="H422" s="181" t="b">
        <f>G422='[5]Pvt SP2D Pusdik'!B423</f>
        <v>1</v>
      </c>
      <c r="I422" s="181">
        <f>'[5]Pvt SP2D Pusdik'!C423</f>
        <v>2981300</v>
      </c>
      <c r="J422" s="181">
        <f t="shared" si="103"/>
        <v>3018700</v>
      </c>
      <c r="K422" s="181"/>
      <c r="L422" s="181"/>
      <c r="M422" s="181"/>
      <c r="N422" s="181">
        <f t="shared" ref="N422" si="104">N423</f>
        <v>0</v>
      </c>
      <c r="O422" s="251"/>
      <c r="P422" s="251"/>
      <c r="Q422" s="144"/>
    </row>
    <row r="423" spans="1:17" ht="13.2" x14ac:dyDescent="0.25">
      <c r="A423" s="162" t="s">
        <v>367</v>
      </c>
      <c r="B423" s="177"/>
      <c r="C423" s="178" t="s">
        <v>565</v>
      </c>
      <c r="D423" s="179">
        <v>4</v>
      </c>
      <c r="E423" s="179" t="s">
        <v>120</v>
      </c>
      <c r="F423" s="181">
        <v>1500000</v>
      </c>
      <c r="G423" s="181">
        <f>ROUNDDOWN(D423*F423,-3)</f>
        <v>6000000</v>
      </c>
      <c r="H423" s="181" t="b">
        <f>G423='[5]Pvt SP2D Pusdik'!B424</f>
        <v>1</v>
      </c>
      <c r="I423" s="181">
        <f>'[5]Pvt SP2D Pusdik'!C424</f>
        <v>3000000</v>
      </c>
      <c r="J423" s="181">
        <f t="shared" si="103"/>
        <v>3000000</v>
      </c>
      <c r="K423" s="181"/>
      <c r="L423" s="181"/>
      <c r="M423" s="181"/>
      <c r="N423" s="181">
        <f t="shared" ref="N423" si="105">SUM(N424,N430)</f>
        <v>0</v>
      </c>
      <c r="O423" s="251"/>
      <c r="P423" s="251"/>
      <c r="Q423" s="144"/>
    </row>
    <row r="424" spans="1:17" ht="13.2" x14ac:dyDescent="0.25">
      <c r="A424" s="162" t="s">
        <v>368</v>
      </c>
      <c r="B424" s="177"/>
      <c r="C424" s="178" t="s">
        <v>566</v>
      </c>
      <c r="D424" s="179">
        <v>4</v>
      </c>
      <c r="E424" s="179" t="s">
        <v>120</v>
      </c>
      <c r="F424" s="181">
        <v>1000000</v>
      </c>
      <c r="G424" s="181">
        <f>ROUNDDOWN(D424*F424,-3)</f>
        <v>4000000</v>
      </c>
      <c r="H424" s="181" t="b">
        <f>G424='[5]Pvt SP2D Pusdik'!B425</f>
        <v>1</v>
      </c>
      <c r="I424" s="181">
        <f>'[5]Pvt SP2D Pusdik'!C425</f>
        <v>1916000</v>
      </c>
      <c r="J424" s="181">
        <f t="shared" si="103"/>
        <v>2084000</v>
      </c>
      <c r="K424" s="181"/>
      <c r="L424" s="181"/>
      <c r="M424" s="181"/>
      <c r="N424" s="181">
        <f>L424-M424</f>
        <v>0</v>
      </c>
      <c r="O424" s="251"/>
      <c r="P424" s="251"/>
      <c r="Q424" s="144"/>
    </row>
    <row r="425" spans="1:17" ht="13.2" x14ac:dyDescent="0.25">
      <c r="A425" s="162" t="s">
        <v>369</v>
      </c>
      <c r="B425" s="177"/>
      <c r="C425" s="178" t="s">
        <v>837</v>
      </c>
      <c r="D425" s="179">
        <v>8</v>
      </c>
      <c r="E425" s="179" t="s">
        <v>59</v>
      </c>
      <c r="F425" s="181">
        <v>500000</v>
      </c>
      <c r="G425" s="181">
        <f>ROUNDDOWN(D425*F425,-3)</f>
        <v>4000000</v>
      </c>
      <c r="H425" s="181" t="b">
        <f>G425='[5]Pvt SP2D Pusdik'!B426</f>
        <v>1</v>
      </c>
      <c r="I425" s="181">
        <f>'[5]Pvt SP2D Pusdik'!C426</f>
        <v>0</v>
      </c>
      <c r="J425" s="181">
        <f t="shared" si="103"/>
        <v>4000000</v>
      </c>
      <c r="K425" s="181"/>
      <c r="L425" s="181"/>
      <c r="M425" s="181"/>
      <c r="N425" s="181"/>
      <c r="O425" s="251"/>
      <c r="P425" s="251"/>
      <c r="Q425" s="144"/>
    </row>
    <row r="426" spans="1:17" ht="13.2" x14ac:dyDescent="0.25">
      <c r="A426" s="162" t="s">
        <v>370</v>
      </c>
      <c r="B426" s="183" t="s">
        <v>535</v>
      </c>
      <c r="C426" s="75" t="s">
        <v>73</v>
      </c>
      <c r="D426" s="74"/>
      <c r="E426" s="74"/>
      <c r="F426" s="76"/>
      <c r="G426" s="76">
        <f>SUM(G427:G428)</f>
        <v>31000000</v>
      </c>
      <c r="H426" s="76" t="b">
        <f>G426='[5]Pvt SP2D Pusdik'!B427</f>
        <v>1</v>
      </c>
      <c r="I426" s="76">
        <f>'[5]Pvt SP2D Pusdik'!C427</f>
        <v>994372</v>
      </c>
      <c r="J426" s="76">
        <f>SUM(J427:J428)</f>
        <v>30005628</v>
      </c>
      <c r="K426" s="76">
        <f>SUM(K427:K428)</f>
        <v>0</v>
      </c>
      <c r="L426" s="76">
        <f>SUM(L427:L428)</f>
        <v>0</v>
      </c>
      <c r="M426" s="76">
        <f>SUM(M427:M428)</f>
        <v>0</v>
      </c>
      <c r="N426" s="76"/>
      <c r="O426" s="251"/>
      <c r="P426" s="251"/>
      <c r="Q426" s="144"/>
    </row>
    <row r="427" spans="1:17" ht="13.2" x14ac:dyDescent="0.25">
      <c r="A427" s="162" t="s">
        <v>371</v>
      </c>
      <c r="B427" s="177"/>
      <c r="C427" s="178" t="s">
        <v>834</v>
      </c>
      <c r="D427" s="179">
        <v>4</v>
      </c>
      <c r="E427" s="179" t="s">
        <v>120</v>
      </c>
      <c r="F427" s="181">
        <v>250000</v>
      </c>
      <c r="G427" s="181">
        <f>ROUNDDOWN(D427*F427,-3)</f>
        <v>1000000</v>
      </c>
      <c r="H427" s="181" t="b">
        <f>G427='[5]Pvt SP2D Pusdik'!B428</f>
        <v>1</v>
      </c>
      <c r="I427" s="181">
        <f>'[5]Pvt SP2D Pusdik'!C428</f>
        <v>994372</v>
      </c>
      <c r="J427" s="181">
        <f t="shared" ref="J427:J428" si="106">G427-I427</f>
        <v>5628</v>
      </c>
      <c r="K427" s="181"/>
      <c r="L427" s="181"/>
      <c r="M427" s="181"/>
      <c r="N427" s="181"/>
      <c r="O427" s="251"/>
      <c r="P427" s="251"/>
      <c r="Q427" s="144"/>
    </row>
    <row r="428" spans="1:17" ht="13.2" x14ac:dyDescent="0.25">
      <c r="A428" s="162" t="s">
        <v>838</v>
      </c>
      <c r="B428" s="177"/>
      <c r="C428" s="178" t="s">
        <v>839</v>
      </c>
      <c r="D428" s="179">
        <v>2</v>
      </c>
      <c r="E428" s="179" t="s">
        <v>120</v>
      </c>
      <c r="F428" s="181">
        <v>15000000</v>
      </c>
      <c r="G428" s="181">
        <f>ROUNDDOWN(D428*F428,-3)</f>
        <v>30000000</v>
      </c>
      <c r="H428" s="181" t="b">
        <f>G428='[5]Pvt SP2D Pusdik'!B429</f>
        <v>1</v>
      </c>
      <c r="I428" s="181">
        <f>'[5]Pvt SP2D Pusdik'!C429</f>
        <v>0</v>
      </c>
      <c r="J428" s="181">
        <f t="shared" si="106"/>
        <v>30000000</v>
      </c>
      <c r="K428" s="181"/>
      <c r="L428" s="181"/>
      <c r="M428" s="181"/>
      <c r="N428" s="181"/>
      <c r="O428" s="251"/>
      <c r="P428" s="251"/>
      <c r="Q428" s="144"/>
    </row>
    <row r="429" spans="1:17" ht="13.2" x14ac:dyDescent="0.25">
      <c r="A429" s="162" t="s">
        <v>840</v>
      </c>
      <c r="B429" s="189" t="s">
        <v>538</v>
      </c>
      <c r="C429" s="78" t="s">
        <v>31</v>
      </c>
      <c r="D429" s="77"/>
      <c r="E429" s="77"/>
      <c r="F429" s="79"/>
      <c r="G429" s="79">
        <f>G430</f>
        <v>10000000</v>
      </c>
      <c r="H429" s="79" t="b">
        <f>G429='[5]Pvt SP2D Pusdik'!B430</f>
        <v>1</v>
      </c>
      <c r="I429" s="79">
        <f>'[5]Pvt SP2D Pusdik'!C430</f>
        <v>0</v>
      </c>
      <c r="J429" s="79">
        <f>J430</f>
        <v>10000000</v>
      </c>
      <c r="K429" s="79">
        <f>K430</f>
        <v>0</v>
      </c>
      <c r="L429" s="79">
        <f>L430</f>
        <v>0</v>
      </c>
      <c r="M429" s="79">
        <f>M430</f>
        <v>0</v>
      </c>
      <c r="N429" s="79"/>
      <c r="O429" s="251"/>
      <c r="P429" s="251"/>
      <c r="Q429" s="144"/>
    </row>
    <row r="430" spans="1:17" ht="13.2" x14ac:dyDescent="0.25">
      <c r="A430" s="162" t="s">
        <v>841</v>
      </c>
      <c r="B430" s="177"/>
      <c r="C430" s="178" t="s">
        <v>567</v>
      </c>
      <c r="D430" s="179">
        <v>10</v>
      </c>
      <c r="E430" s="179" t="s">
        <v>33</v>
      </c>
      <c r="F430" s="181">
        <v>1000000</v>
      </c>
      <c r="G430" s="181">
        <f>ROUNDDOWN(D430*F430,-3)</f>
        <v>10000000</v>
      </c>
      <c r="H430" s="181" t="b">
        <f>G430='[5]Pvt SP2D Pusdik'!B431</f>
        <v>1</v>
      </c>
      <c r="I430" s="181">
        <f>'[5]Pvt SP2D Pusdik'!C431</f>
        <v>0</v>
      </c>
      <c r="J430" s="181">
        <f>G430-I430</f>
        <v>10000000</v>
      </c>
      <c r="K430" s="181"/>
      <c r="L430" s="181"/>
      <c r="M430" s="181"/>
      <c r="N430" s="181">
        <f>L430-M430</f>
        <v>0</v>
      </c>
      <c r="O430" s="251"/>
      <c r="P430" s="251"/>
      <c r="Q430" s="144"/>
    </row>
    <row r="431" spans="1:17" ht="13.2" x14ac:dyDescent="0.25">
      <c r="A431" s="162" t="s">
        <v>372</v>
      </c>
      <c r="B431" s="183" t="s">
        <v>536</v>
      </c>
      <c r="C431" s="75" t="s">
        <v>35</v>
      </c>
      <c r="D431" s="74"/>
      <c r="E431" s="74"/>
      <c r="F431" s="76"/>
      <c r="G431" s="76">
        <f>G432</f>
        <v>91738000</v>
      </c>
      <c r="H431" s="76" t="b">
        <f>G431='[5]Pvt SP2D Pusdik'!B432</f>
        <v>1</v>
      </c>
      <c r="I431" s="76">
        <f>'[5]Pvt SP2D Pusdik'!C432</f>
        <v>47876760</v>
      </c>
      <c r="J431" s="76">
        <f>J432</f>
        <v>43861240</v>
      </c>
      <c r="K431" s="76">
        <f>K432</f>
        <v>4580000</v>
      </c>
      <c r="L431" s="76">
        <f>L432</f>
        <v>4580000</v>
      </c>
      <c r="M431" s="76">
        <f>M432</f>
        <v>0</v>
      </c>
      <c r="N431" s="76"/>
      <c r="O431" s="251"/>
      <c r="P431" s="251"/>
      <c r="Q431" s="144"/>
    </row>
    <row r="432" spans="1:17" ht="13.2" x14ac:dyDescent="0.25">
      <c r="A432" s="162" t="s">
        <v>373</v>
      </c>
      <c r="B432" s="177"/>
      <c r="C432" s="178" t="s">
        <v>842</v>
      </c>
      <c r="D432" s="179">
        <v>20</v>
      </c>
      <c r="E432" s="179" t="s">
        <v>26</v>
      </c>
      <c r="F432" s="181">
        <v>4586900</v>
      </c>
      <c r="G432" s="181">
        <f>ROUNDDOWN(D432*F432,-3)</f>
        <v>91738000</v>
      </c>
      <c r="H432" s="181" t="b">
        <f>G432='[5]Pvt SP2D Pusdik'!B433</f>
        <v>1</v>
      </c>
      <c r="I432" s="181">
        <f>'[5]Pvt SP2D Pusdik'!C433</f>
        <v>47876760</v>
      </c>
      <c r="J432" s="181">
        <f>G432-I432</f>
        <v>43861240</v>
      </c>
      <c r="K432" s="181">
        <v>4580000</v>
      </c>
      <c r="L432" s="181">
        <v>4580000</v>
      </c>
      <c r="M432" s="181"/>
      <c r="N432" s="181">
        <f t="shared" ref="N432" si="107">N433</f>
        <v>19322000</v>
      </c>
      <c r="O432" s="251"/>
      <c r="P432" s="251"/>
      <c r="Q432" s="144"/>
    </row>
    <row r="433" spans="1:17" ht="13.2" x14ac:dyDescent="0.25">
      <c r="A433" s="162" t="s">
        <v>374</v>
      </c>
      <c r="B433" s="172" t="s">
        <v>91</v>
      </c>
      <c r="C433" s="173" t="s">
        <v>843</v>
      </c>
      <c r="D433" s="174"/>
      <c r="E433" s="174"/>
      <c r="F433" s="175"/>
      <c r="G433" s="175">
        <f>SUM(G434,G440,G442)</f>
        <v>330540000</v>
      </c>
      <c r="H433" s="175" t="b">
        <f>G433='[5]Pvt SP2D Pusdik'!B434</f>
        <v>1</v>
      </c>
      <c r="I433" s="175">
        <f>'[5]Pvt SP2D Pusdik'!C434</f>
        <v>314528</v>
      </c>
      <c r="J433" s="175">
        <f>SUM(J434,J440,J442)</f>
        <v>330225472</v>
      </c>
      <c r="K433" s="175">
        <f>SUM(K434,K440,K442)</f>
        <v>13750000</v>
      </c>
      <c r="L433" s="175">
        <f>SUM(L434,L440,L442)</f>
        <v>13750000</v>
      </c>
      <c r="M433" s="175">
        <f>SUM(M434,M440,M442)</f>
        <v>0</v>
      </c>
      <c r="N433" s="175">
        <f t="shared" ref="N433" si="108">SUM(N434,N444,N454,N465,N475,N485,N495)</f>
        <v>19322000</v>
      </c>
      <c r="O433" s="251" t="s">
        <v>505</v>
      </c>
      <c r="P433" s="251" t="s">
        <v>507</v>
      </c>
      <c r="Q433" s="144"/>
    </row>
    <row r="434" spans="1:17" ht="13.2" x14ac:dyDescent="0.25">
      <c r="A434" s="162" t="s">
        <v>844</v>
      </c>
      <c r="B434" s="176" t="s">
        <v>534</v>
      </c>
      <c r="C434" s="70" t="s">
        <v>24</v>
      </c>
      <c r="D434" s="69"/>
      <c r="E434" s="69"/>
      <c r="F434" s="71"/>
      <c r="G434" s="71">
        <f>SUM(G435:G439)</f>
        <v>46000000</v>
      </c>
      <c r="H434" s="71" t="b">
        <f>G434='[5]Pvt SP2D Pusdik'!B435</f>
        <v>1</v>
      </c>
      <c r="I434" s="71">
        <f>'[5]Pvt SP2D Pusdik'!C435</f>
        <v>0</v>
      </c>
      <c r="J434" s="71">
        <f>SUM(J435:J439)</f>
        <v>46000000</v>
      </c>
      <c r="K434" s="71">
        <f>SUM(K435:K439)</f>
        <v>750000</v>
      </c>
      <c r="L434" s="71">
        <f>SUM(L435:L439)</f>
        <v>750000</v>
      </c>
      <c r="M434" s="71">
        <f>SUM(M435:M439)</f>
        <v>0</v>
      </c>
      <c r="N434" s="71">
        <f t="shared" ref="N434" si="109">SUM(N435,N440,N442)</f>
        <v>13750000</v>
      </c>
      <c r="O434" s="251"/>
      <c r="P434" s="251"/>
      <c r="Q434" s="144"/>
    </row>
    <row r="435" spans="1:17" ht="13.2" x14ac:dyDescent="0.25">
      <c r="A435" s="162" t="s">
        <v>845</v>
      </c>
      <c r="B435" s="177"/>
      <c r="C435" s="178" t="s">
        <v>563</v>
      </c>
      <c r="D435" s="179">
        <v>280</v>
      </c>
      <c r="E435" s="179" t="s">
        <v>26</v>
      </c>
      <c r="F435" s="181">
        <v>75000</v>
      </c>
      <c r="G435" s="181">
        <f>ROUNDDOWN(D435*F435,-3)</f>
        <v>21000000</v>
      </c>
      <c r="H435" s="181" t="b">
        <f>G435='[5]Pvt SP2D Pusdik'!B436</f>
        <v>1</v>
      </c>
      <c r="I435" s="181">
        <f>'[5]Pvt SP2D Pusdik'!C436</f>
        <v>0</v>
      </c>
      <c r="J435" s="181">
        <f t="shared" ref="J435:J439" si="110">G435-I435</f>
        <v>21000000</v>
      </c>
      <c r="K435" s="181">
        <v>750000</v>
      </c>
      <c r="L435" s="181">
        <v>750000</v>
      </c>
      <c r="M435" s="181"/>
      <c r="N435" s="181">
        <f>L435-M435</f>
        <v>750000</v>
      </c>
      <c r="O435" s="251"/>
      <c r="P435" s="251"/>
      <c r="Q435" s="144"/>
    </row>
    <row r="436" spans="1:17" ht="13.2" x14ac:dyDescent="0.25">
      <c r="A436" s="162" t="s">
        <v>846</v>
      </c>
      <c r="B436" s="177"/>
      <c r="C436" s="178" t="s">
        <v>564</v>
      </c>
      <c r="D436" s="179">
        <v>5</v>
      </c>
      <c r="E436" s="179" t="s">
        <v>120</v>
      </c>
      <c r="F436" s="181">
        <v>1500000</v>
      </c>
      <c r="G436" s="181">
        <f>ROUNDDOWN(D436*F436,-3)</f>
        <v>7500000</v>
      </c>
      <c r="H436" s="181" t="b">
        <f>G436='[5]Pvt SP2D Pusdik'!B437</f>
        <v>1</v>
      </c>
      <c r="I436" s="181">
        <f>'[5]Pvt SP2D Pusdik'!C437</f>
        <v>0</v>
      </c>
      <c r="J436" s="181">
        <f t="shared" si="110"/>
        <v>7500000</v>
      </c>
      <c r="K436" s="181"/>
      <c r="L436" s="181"/>
      <c r="M436" s="181"/>
      <c r="N436" s="181"/>
      <c r="O436" s="251"/>
      <c r="P436" s="251"/>
      <c r="Q436" s="144"/>
    </row>
    <row r="437" spans="1:17" ht="13.2" x14ac:dyDescent="0.25">
      <c r="A437" s="162" t="s">
        <v>847</v>
      </c>
      <c r="B437" s="177"/>
      <c r="C437" s="178" t="s">
        <v>565</v>
      </c>
      <c r="D437" s="179">
        <v>4</v>
      </c>
      <c r="E437" s="179" t="s">
        <v>120</v>
      </c>
      <c r="F437" s="181">
        <v>1500000</v>
      </c>
      <c r="G437" s="181">
        <f>ROUNDDOWN(D437*F437,-3)</f>
        <v>6000000</v>
      </c>
      <c r="H437" s="181" t="b">
        <f>G437='[5]Pvt SP2D Pusdik'!B438</f>
        <v>1</v>
      </c>
      <c r="I437" s="181">
        <f>'[5]Pvt SP2D Pusdik'!C438</f>
        <v>0</v>
      </c>
      <c r="J437" s="181">
        <f t="shared" si="110"/>
        <v>6000000</v>
      </c>
      <c r="K437" s="181"/>
      <c r="L437" s="181"/>
      <c r="M437" s="181"/>
      <c r="N437" s="181"/>
      <c r="O437" s="251"/>
      <c r="P437" s="251"/>
      <c r="Q437" s="144"/>
    </row>
    <row r="438" spans="1:17" ht="13.2" x14ac:dyDescent="0.25">
      <c r="A438" s="162" t="s">
        <v>848</v>
      </c>
      <c r="B438" s="177"/>
      <c r="C438" s="178" t="s">
        <v>566</v>
      </c>
      <c r="D438" s="179">
        <v>4</v>
      </c>
      <c r="E438" s="179" t="s">
        <v>120</v>
      </c>
      <c r="F438" s="181">
        <v>1000000</v>
      </c>
      <c r="G438" s="181">
        <f>ROUNDDOWN(D438*F438,-3)</f>
        <v>4000000</v>
      </c>
      <c r="H438" s="181" t="b">
        <f>G438='[5]Pvt SP2D Pusdik'!B439</f>
        <v>1</v>
      </c>
      <c r="I438" s="181">
        <f>'[5]Pvt SP2D Pusdik'!C439</f>
        <v>0</v>
      </c>
      <c r="J438" s="181">
        <f t="shared" si="110"/>
        <v>4000000</v>
      </c>
      <c r="K438" s="181"/>
      <c r="L438" s="181"/>
      <c r="M438" s="181"/>
      <c r="N438" s="181"/>
      <c r="O438" s="251"/>
      <c r="P438" s="251"/>
      <c r="Q438" s="144"/>
    </row>
    <row r="439" spans="1:17" ht="13.2" x14ac:dyDescent="0.25">
      <c r="A439" s="162" t="s">
        <v>849</v>
      </c>
      <c r="B439" s="177"/>
      <c r="C439" s="178" t="s">
        <v>783</v>
      </c>
      <c r="D439" s="179">
        <v>30</v>
      </c>
      <c r="E439" s="179" t="s">
        <v>59</v>
      </c>
      <c r="F439" s="181">
        <v>250000</v>
      </c>
      <c r="G439" s="181">
        <f>ROUNDDOWN(D439*F439,-3)</f>
        <v>7500000</v>
      </c>
      <c r="H439" s="181" t="b">
        <f>G439='[5]Pvt SP2D Pusdik'!B440</f>
        <v>1</v>
      </c>
      <c r="I439" s="181">
        <f>'[5]Pvt SP2D Pusdik'!C440</f>
        <v>0</v>
      </c>
      <c r="J439" s="181">
        <f t="shared" si="110"/>
        <v>7500000</v>
      </c>
      <c r="K439" s="181"/>
      <c r="L439" s="181"/>
      <c r="M439" s="181"/>
      <c r="N439" s="181"/>
      <c r="O439" s="251"/>
      <c r="P439" s="251"/>
      <c r="Q439" s="144"/>
    </row>
    <row r="440" spans="1:17" ht="13.2" x14ac:dyDescent="0.25">
      <c r="A440" s="162" t="s">
        <v>850</v>
      </c>
      <c r="B440" s="176" t="s">
        <v>535</v>
      </c>
      <c r="C440" s="70" t="s">
        <v>73</v>
      </c>
      <c r="D440" s="69"/>
      <c r="E440" s="69"/>
      <c r="F440" s="71"/>
      <c r="G440" s="71">
        <f>G441</f>
        <v>1000000</v>
      </c>
      <c r="H440" s="71" t="b">
        <f>G440='[5]Pvt SP2D Pusdik'!B441</f>
        <v>1</v>
      </c>
      <c r="I440" s="71">
        <f>'[5]Pvt SP2D Pusdik'!C441</f>
        <v>314528</v>
      </c>
      <c r="J440" s="71">
        <f>J441</f>
        <v>685472</v>
      </c>
      <c r="K440" s="71">
        <f>K441</f>
        <v>400000</v>
      </c>
      <c r="L440" s="71">
        <f>L441</f>
        <v>400000</v>
      </c>
      <c r="M440" s="71">
        <f>M441</f>
        <v>0</v>
      </c>
      <c r="N440" s="71">
        <f>L440-M440</f>
        <v>400000</v>
      </c>
      <c r="O440" s="251"/>
      <c r="P440" s="251"/>
      <c r="Q440" s="144"/>
    </row>
    <row r="441" spans="1:17" ht="13.2" x14ac:dyDescent="0.25">
      <c r="A441" s="162" t="s">
        <v>851</v>
      </c>
      <c r="B441" s="177"/>
      <c r="C441" s="178" t="s">
        <v>834</v>
      </c>
      <c r="D441" s="179">
        <v>4</v>
      </c>
      <c r="E441" s="179" t="s">
        <v>120</v>
      </c>
      <c r="F441" s="181">
        <v>250000</v>
      </c>
      <c r="G441" s="181">
        <f>ROUNDDOWN(D441*F441,-3)</f>
        <v>1000000</v>
      </c>
      <c r="H441" s="181" t="b">
        <f>G441='[5]Pvt SP2D Pusdik'!B442</f>
        <v>1</v>
      </c>
      <c r="I441" s="181">
        <f>'[5]Pvt SP2D Pusdik'!C442</f>
        <v>314528</v>
      </c>
      <c r="J441" s="181">
        <f>G441-I441</f>
        <v>685472</v>
      </c>
      <c r="K441" s="181">
        <v>400000</v>
      </c>
      <c r="L441" s="181">
        <v>400000</v>
      </c>
      <c r="M441" s="181"/>
      <c r="N441" s="181"/>
      <c r="O441" s="251"/>
      <c r="P441" s="251"/>
      <c r="Q441" s="144"/>
    </row>
    <row r="442" spans="1:17" ht="13.2" x14ac:dyDescent="0.25">
      <c r="A442" s="162" t="s">
        <v>375</v>
      </c>
      <c r="B442" s="176" t="s">
        <v>536</v>
      </c>
      <c r="C442" s="70" t="s">
        <v>35</v>
      </c>
      <c r="D442" s="69"/>
      <c r="E442" s="69"/>
      <c r="F442" s="71"/>
      <c r="G442" s="71">
        <f>G443</f>
        <v>283540000</v>
      </c>
      <c r="H442" s="71" t="b">
        <f>G442='[5]Pvt SP2D Pusdik'!B443</f>
        <v>1</v>
      </c>
      <c r="I442" s="71">
        <f>'[5]Pvt SP2D Pusdik'!C443</f>
        <v>0</v>
      </c>
      <c r="J442" s="71">
        <f>J443</f>
        <v>283540000</v>
      </c>
      <c r="K442" s="71">
        <f>K443</f>
        <v>12600000</v>
      </c>
      <c r="L442" s="71">
        <f>L443</f>
        <v>12600000</v>
      </c>
      <c r="M442" s="71">
        <f>M443</f>
        <v>0</v>
      </c>
      <c r="N442" s="71">
        <f>L442-M442</f>
        <v>12600000</v>
      </c>
      <c r="O442" s="251"/>
      <c r="P442" s="251"/>
      <c r="Q442" s="144"/>
    </row>
    <row r="443" spans="1:17" ht="13.2" x14ac:dyDescent="0.25">
      <c r="A443" s="162" t="s">
        <v>376</v>
      </c>
      <c r="B443" s="177"/>
      <c r="C443" s="178" t="s">
        <v>852</v>
      </c>
      <c r="D443" s="179">
        <v>45</v>
      </c>
      <c r="E443" s="179" t="s">
        <v>26</v>
      </c>
      <c r="F443" s="181">
        <v>6300889</v>
      </c>
      <c r="G443" s="181">
        <f>ROUNDDOWN(D443*F443,-3)</f>
        <v>283540000</v>
      </c>
      <c r="H443" s="181" t="b">
        <f>G443='[5]Pvt SP2D Pusdik'!B444</f>
        <v>1</v>
      </c>
      <c r="I443" s="181">
        <f>'[5]Pvt SP2D Pusdik'!C444</f>
        <v>0</v>
      </c>
      <c r="J443" s="181">
        <f>G443-I443</f>
        <v>283540000</v>
      </c>
      <c r="K443" s="181">
        <v>12600000</v>
      </c>
      <c r="L443" s="181">
        <v>12600000</v>
      </c>
      <c r="M443" s="181"/>
      <c r="N443" s="181"/>
      <c r="O443" s="251"/>
      <c r="P443" s="251"/>
      <c r="Q443" s="144"/>
    </row>
    <row r="444" spans="1:17" ht="13.2" x14ac:dyDescent="0.25">
      <c r="A444" s="162" t="s">
        <v>377</v>
      </c>
      <c r="B444" s="243" t="s">
        <v>853</v>
      </c>
      <c r="C444" s="117" t="s">
        <v>378</v>
      </c>
      <c r="D444" s="116"/>
      <c r="E444" s="116" t="s">
        <v>562</v>
      </c>
      <c r="F444" s="118"/>
      <c r="G444" s="118">
        <f>G445</f>
        <v>104311000</v>
      </c>
      <c r="H444" s="118" t="b">
        <f>G444='[5]Pvt SP2D Pusdik'!B445</f>
        <v>1</v>
      </c>
      <c r="I444" s="118">
        <f>'[5]Pvt SP2D Pusdik'!C445</f>
        <v>35965700</v>
      </c>
      <c r="J444" s="118">
        <f>J445</f>
        <v>68345300</v>
      </c>
      <c r="K444" s="118">
        <f>K445</f>
        <v>10670000</v>
      </c>
      <c r="L444" s="118">
        <f>L445</f>
        <v>10670000</v>
      </c>
      <c r="M444" s="118">
        <f>M445</f>
        <v>0</v>
      </c>
      <c r="N444" s="118">
        <f t="shared" ref="N444" si="111">SUM(N445,N450,N452)</f>
        <v>19840000</v>
      </c>
      <c r="O444" s="251"/>
      <c r="P444" s="251"/>
      <c r="Q444" s="144"/>
    </row>
    <row r="445" spans="1:17" ht="13.2" x14ac:dyDescent="0.25">
      <c r="A445" s="162" t="s">
        <v>379</v>
      </c>
      <c r="B445" s="184" t="s">
        <v>21</v>
      </c>
      <c r="C445" s="185" t="s">
        <v>854</v>
      </c>
      <c r="D445" s="186"/>
      <c r="E445" s="186"/>
      <c r="F445" s="187"/>
      <c r="G445" s="187">
        <f>SUM(G446,G452)</f>
        <v>104311000</v>
      </c>
      <c r="H445" s="187" t="b">
        <f>G445='[5]Pvt SP2D Pusdik'!B446</f>
        <v>1</v>
      </c>
      <c r="I445" s="187">
        <f>'[5]Pvt SP2D Pusdik'!C446</f>
        <v>35965700</v>
      </c>
      <c r="J445" s="187">
        <f>SUM(J446,J452)</f>
        <v>68345300</v>
      </c>
      <c r="K445" s="187">
        <f>SUM(K446,K452)</f>
        <v>10670000</v>
      </c>
      <c r="L445" s="187">
        <f>SUM(L446,L452)</f>
        <v>10670000</v>
      </c>
      <c r="M445" s="187">
        <f>SUM(M446,M452)</f>
        <v>0</v>
      </c>
      <c r="N445" s="187">
        <f>L445-M445</f>
        <v>10670000</v>
      </c>
      <c r="O445" s="251" t="s">
        <v>505</v>
      </c>
      <c r="P445" s="251" t="s">
        <v>507</v>
      </c>
      <c r="Q445" s="144"/>
    </row>
    <row r="446" spans="1:17" ht="13.2" x14ac:dyDescent="0.25">
      <c r="A446" s="162" t="s">
        <v>380</v>
      </c>
      <c r="B446" s="183" t="s">
        <v>534</v>
      </c>
      <c r="C446" s="75" t="s">
        <v>24</v>
      </c>
      <c r="D446" s="74"/>
      <c r="E446" s="74"/>
      <c r="F446" s="76"/>
      <c r="G446" s="76">
        <f>SUM(G447:G451)</f>
        <v>35500000</v>
      </c>
      <c r="H446" s="76" t="b">
        <f>G446='[5]Pvt SP2D Pusdik'!B447</f>
        <v>1</v>
      </c>
      <c r="I446" s="76">
        <f>'[5]Pvt SP2D Pusdik'!C447</f>
        <v>12413000</v>
      </c>
      <c r="J446" s="76">
        <f>SUM(J447:J451)</f>
        <v>23087000</v>
      </c>
      <c r="K446" s="76">
        <f>SUM(K447:K451)</f>
        <v>1500000</v>
      </c>
      <c r="L446" s="76">
        <f>SUM(L447:L451)</f>
        <v>1500000</v>
      </c>
      <c r="M446" s="76">
        <f>SUM(M447:M451)</f>
        <v>0</v>
      </c>
      <c r="N446" s="76"/>
      <c r="O446" s="251"/>
      <c r="P446" s="251"/>
      <c r="Q446" s="144"/>
    </row>
    <row r="447" spans="1:17" ht="13.2" x14ac:dyDescent="0.25">
      <c r="A447" s="162" t="s">
        <v>381</v>
      </c>
      <c r="B447" s="177"/>
      <c r="C447" s="178" t="s">
        <v>563</v>
      </c>
      <c r="D447" s="179">
        <v>180</v>
      </c>
      <c r="E447" s="179" t="s">
        <v>26</v>
      </c>
      <c r="F447" s="181">
        <v>75000</v>
      </c>
      <c r="G447" s="181">
        <f>ROUNDDOWN(D447*F447,-3)</f>
        <v>13500000</v>
      </c>
      <c r="H447" s="181" t="b">
        <f>G447='[5]Pvt SP2D Pusdik'!B448</f>
        <v>1</v>
      </c>
      <c r="I447" s="181">
        <f>'[5]Pvt SP2D Pusdik'!C448</f>
        <v>1560000</v>
      </c>
      <c r="J447" s="181">
        <f t="shared" ref="J447:J451" si="112">G447-I447</f>
        <v>11940000</v>
      </c>
      <c r="K447" s="181">
        <v>1500000</v>
      </c>
      <c r="L447" s="181">
        <v>1500000</v>
      </c>
      <c r="M447" s="181"/>
      <c r="N447" s="181"/>
      <c r="O447" s="251"/>
      <c r="P447" s="251"/>
      <c r="Q447" s="144"/>
    </row>
    <row r="448" spans="1:17" ht="13.2" x14ac:dyDescent="0.25">
      <c r="A448" s="188" t="s">
        <v>382</v>
      </c>
      <c r="B448" s="177"/>
      <c r="C448" s="178" t="s">
        <v>564</v>
      </c>
      <c r="D448" s="179">
        <v>4</v>
      </c>
      <c r="E448" s="179" t="s">
        <v>120</v>
      </c>
      <c r="F448" s="181">
        <v>1500000</v>
      </c>
      <c r="G448" s="181">
        <f>ROUNDDOWN(D448*F448,-3)</f>
        <v>6000000</v>
      </c>
      <c r="H448" s="181" t="b">
        <f>G448='[5]Pvt SP2D Pusdik'!B449</f>
        <v>1</v>
      </c>
      <c r="I448" s="181">
        <f>'[5]Pvt SP2D Pusdik'!C449</f>
        <v>2997000</v>
      </c>
      <c r="J448" s="181">
        <f t="shared" si="112"/>
        <v>3003000</v>
      </c>
      <c r="K448" s="181"/>
      <c r="L448" s="181"/>
      <c r="M448" s="181"/>
      <c r="N448" s="181"/>
      <c r="O448" s="251"/>
      <c r="P448" s="251"/>
      <c r="Q448" s="144"/>
    </row>
    <row r="449" spans="1:17" ht="13.2" x14ac:dyDescent="0.25">
      <c r="A449" s="162" t="s">
        <v>383</v>
      </c>
      <c r="B449" s="177"/>
      <c r="C449" s="178" t="s">
        <v>565</v>
      </c>
      <c r="D449" s="179">
        <v>4</v>
      </c>
      <c r="E449" s="179" t="s">
        <v>120</v>
      </c>
      <c r="F449" s="181">
        <v>1500000</v>
      </c>
      <c r="G449" s="181">
        <f>ROUNDDOWN(D449*F449,-3)</f>
        <v>6000000</v>
      </c>
      <c r="H449" s="181" t="b">
        <f>G449='[5]Pvt SP2D Pusdik'!B450</f>
        <v>1</v>
      </c>
      <c r="I449" s="181">
        <f>'[5]Pvt SP2D Pusdik'!C450</f>
        <v>2900000</v>
      </c>
      <c r="J449" s="181">
        <f t="shared" si="112"/>
        <v>3100000</v>
      </c>
      <c r="K449" s="181"/>
      <c r="L449" s="181"/>
      <c r="M449" s="181"/>
      <c r="N449" s="181"/>
      <c r="O449" s="251"/>
      <c r="P449" s="251"/>
      <c r="Q449" s="144"/>
    </row>
    <row r="450" spans="1:17" ht="13.2" x14ac:dyDescent="0.25">
      <c r="A450" s="162" t="s">
        <v>384</v>
      </c>
      <c r="B450" s="177"/>
      <c r="C450" s="178" t="s">
        <v>566</v>
      </c>
      <c r="D450" s="179">
        <v>4</v>
      </c>
      <c r="E450" s="179" t="s">
        <v>120</v>
      </c>
      <c r="F450" s="181">
        <v>1000000</v>
      </c>
      <c r="G450" s="181">
        <f>ROUNDDOWN(D450*F450,-3)</f>
        <v>4000000</v>
      </c>
      <c r="H450" s="181" t="b">
        <f>G450='[5]Pvt SP2D Pusdik'!B451</f>
        <v>1</v>
      </c>
      <c r="I450" s="181">
        <f>'[5]Pvt SP2D Pusdik'!C451</f>
        <v>1956000</v>
      </c>
      <c r="J450" s="181">
        <f t="shared" si="112"/>
        <v>2044000</v>
      </c>
      <c r="K450" s="181"/>
      <c r="L450" s="181"/>
      <c r="M450" s="181"/>
      <c r="N450" s="181">
        <f>L450-M450</f>
        <v>0</v>
      </c>
      <c r="O450" s="251"/>
      <c r="P450" s="251"/>
      <c r="Q450" s="144"/>
    </row>
    <row r="451" spans="1:17" ht="13.2" x14ac:dyDescent="0.25">
      <c r="A451" s="162" t="s">
        <v>385</v>
      </c>
      <c r="B451" s="177"/>
      <c r="C451" s="178" t="s">
        <v>822</v>
      </c>
      <c r="D451" s="179">
        <v>12</v>
      </c>
      <c r="E451" s="179" t="s">
        <v>59</v>
      </c>
      <c r="F451" s="181">
        <v>500000</v>
      </c>
      <c r="G451" s="181">
        <f>ROUNDDOWN(D451*F451,-3)</f>
        <v>6000000</v>
      </c>
      <c r="H451" s="181" t="b">
        <f>G451='[5]Pvt SP2D Pusdik'!B452</f>
        <v>1</v>
      </c>
      <c r="I451" s="181">
        <f>'[5]Pvt SP2D Pusdik'!C452</f>
        <v>3000000</v>
      </c>
      <c r="J451" s="181">
        <f t="shared" si="112"/>
        <v>3000000</v>
      </c>
      <c r="K451" s="181"/>
      <c r="L451" s="181"/>
      <c r="M451" s="181"/>
      <c r="N451" s="181"/>
      <c r="O451" s="251"/>
      <c r="P451" s="251"/>
      <c r="Q451" s="144"/>
    </row>
    <row r="452" spans="1:17" ht="13.2" x14ac:dyDescent="0.25">
      <c r="A452" s="162" t="s">
        <v>387</v>
      </c>
      <c r="B452" s="183" t="s">
        <v>536</v>
      </c>
      <c r="C452" s="75" t="s">
        <v>35</v>
      </c>
      <c r="D452" s="74"/>
      <c r="E452" s="74"/>
      <c r="F452" s="76"/>
      <c r="G452" s="76">
        <f>G453</f>
        <v>68811000</v>
      </c>
      <c r="H452" s="76" t="b">
        <f>G452='[5]Pvt SP2D Pusdik'!B453</f>
        <v>1</v>
      </c>
      <c r="I452" s="76">
        <f>'[5]Pvt SP2D Pusdik'!C453</f>
        <v>23552700</v>
      </c>
      <c r="J452" s="76">
        <f>J453</f>
        <v>45258300</v>
      </c>
      <c r="K452" s="76">
        <f>K453</f>
        <v>9170000</v>
      </c>
      <c r="L452" s="76">
        <f>L453</f>
        <v>9170000</v>
      </c>
      <c r="M452" s="76">
        <f>M453</f>
        <v>0</v>
      </c>
      <c r="N452" s="76">
        <f>L452-M452</f>
        <v>9170000</v>
      </c>
      <c r="O452" s="251"/>
      <c r="P452" s="251"/>
      <c r="Q452" s="144"/>
    </row>
    <row r="453" spans="1:17" ht="13.2" x14ac:dyDescent="0.25">
      <c r="A453" s="162" t="s">
        <v>388</v>
      </c>
      <c r="B453" s="177"/>
      <c r="C453" s="178" t="s">
        <v>855</v>
      </c>
      <c r="D453" s="179">
        <v>15</v>
      </c>
      <c r="E453" s="179" t="s">
        <v>26</v>
      </c>
      <c r="F453" s="181">
        <v>4587400</v>
      </c>
      <c r="G453" s="181">
        <f>ROUNDDOWN(D453*F453,-3)</f>
        <v>68811000</v>
      </c>
      <c r="H453" s="181" t="b">
        <f>G453='[5]Pvt SP2D Pusdik'!B454</f>
        <v>1</v>
      </c>
      <c r="I453" s="181">
        <f>'[5]Pvt SP2D Pusdik'!C454</f>
        <v>23552700</v>
      </c>
      <c r="J453" s="181">
        <f>G453-I453</f>
        <v>45258300</v>
      </c>
      <c r="K453" s="181">
        <v>9170000</v>
      </c>
      <c r="L453" s="181">
        <v>9170000</v>
      </c>
      <c r="M453" s="181"/>
      <c r="N453" s="181"/>
      <c r="O453" s="251"/>
      <c r="P453" s="251"/>
      <c r="Q453" s="144"/>
    </row>
    <row r="454" spans="1:17" ht="13.2" x14ac:dyDescent="0.25">
      <c r="A454" s="162" t="s">
        <v>389</v>
      </c>
      <c r="B454" s="235" t="s">
        <v>390</v>
      </c>
      <c r="C454" s="93" t="s">
        <v>391</v>
      </c>
      <c r="D454" s="92">
        <v>1</v>
      </c>
      <c r="E454" s="92" t="s">
        <v>315</v>
      </c>
      <c r="F454" s="94"/>
      <c r="G454" s="94">
        <f>G455</f>
        <v>568121000</v>
      </c>
      <c r="H454" s="94" t="b">
        <f>G454='[5]Pvt SP2D Pusdik'!B455</f>
        <v>1</v>
      </c>
      <c r="I454" s="94">
        <f>'[5]Pvt SP2D Pusdik'!C455</f>
        <v>164837112</v>
      </c>
      <c r="J454" s="94">
        <f>J455</f>
        <v>403283888</v>
      </c>
      <c r="K454" s="94">
        <f>K455</f>
        <v>42058000</v>
      </c>
      <c r="L454" s="94">
        <f>L455</f>
        <v>42058000</v>
      </c>
      <c r="M454" s="94">
        <f>M455</f>
        <v>42058000</v>
      </c>
      <c r="N454" s="94">
        <f t="shared" ref="N454" si="113">SUM(N455,N461,N463)</f>
        <v>3000000</v>
      </c>
      <c r="O454" s="251"/>
      <c r="P454" s="251"/>
      <c r="Q454" s="144"/>
    </row>
    <row r="455" spans="1:17" ht="13.2" x14ac:dyDescent="0.25">
      <c r="A455" s="162" t="s">
        <v>392</v>
      </c>
      <c r="B455" s="198" t="s">
        <v>611</v>
      </c>
      <c r="C455" s="199" t="s">
        <v>393</v>
      </c>
      <c r="D455" s="200"/>
      <c r="E455" s="200" t="s">
        <v>562</v>
      </c>
      <c r="F455" s="201"/>
      <c r="G455" s="201">
        <f>SUM(G456,G466,G476,G487,G497,G505,G515,G525)</f>
        <v>568121000</v>
      </c>
      <c r="H455" s="201" t="b">
        <f>G455='[5]Pvt SP2D Pusdik'!B456</f>
        <v>1</v>
      </c>
      <c r="I455" s="201">
        <f>'[5]Pvt SP2D Pusdik'!C456</f>
        <v>164837112</v>
      </c>
      <c r="J455" s="201">
        <f>SUM(J456,J466,J476,J487,J497,J505,J515,J525)</f>
        <v>403283888</v>
      </c>
      <c r="K455" s="201">
        <f>SUM(K456,K466,K476,K487,K497,K505,K515,K525)</f>
        <v>42058000</v>
      </c>
      <c r="L455" s="201">
        <f>SUM(L456,L466,L476,L487,L497,L505,L515,L525)</f>
        <v>42058000</v>
      </c>
      <c r="M455" s="201">
        <f>SUM(M456,M466,M476,M487,M497,M505,M515,M525)</f>
        <v>42058000</v>
      </c>
      <c r="N455" s="201">
        <f>L455-M455</f>
        <v>0</v>
      </c>
      <c r="O455" s="251"/>
      <c r="P455" s="251"/>
      <c r="Q455" s="144"/>
    </row>
    <row r="456" spans="1:17" ht="13.2" x14ac:dyDescent="0.25">
      <c r="A456" s="162" t="s">
        <v>394</v>
      </c>
      <c r="B456" s="191" t="s">
        <v>21</v>
      </c>
      <c r="C456" s="192" t="s">
        <v>856</v>
      </c>
      <c r="D456" s="193"/>
      <c r="E456" s="193"/>
      <c r="F456" s="194"/>
      <c r="G456" s="194">
        <f>SUM(G457,G462,G464)</f>
        <v>48160000</v>
      </c>
      <c r="H456" s="194" t="b">
        <f>G456='[5]Pvt SP2D Pusdik'!B457</f>
        <v>1</v>
      </c>
      <c r="I456" s="194">
        <f>'[5]Pvt SP2D Pusdik'!C457</f>
        <v>18860000</v>
      </c>
      <c r="J456" s="194">
        <f>SUM(J457,J462,J464)</f>
        <v>29300000</v>
      </c>
      <c r="K456" s="194">
        <f>SUM(K457,K462,K464)</f>
        <v>3450000</v>
      </c>
      <c r="L456" s="194">
        <f>SUM(L457,L462,L464)</f>
        <v>3450000</v>
      </c>
      <c r="M456" s="194">
        <f>SUM(M457,M462,M464)</f>
        <v>0</v>
      </c>
      <c r="N456" s="194"/>
      <c r="O456" s="251" t="s">
        <v>503</v>
      </c>
      <c r="P456" s="251" t="s">
        <v>508</v>
      </c>
      <c r="Q456" s="144"/>
    </row>
    <row r="457" spans="1:17" ht="13.2" x14ac:dyDescent="0.25">
      <c r="A457" s="162" t="s">
        <v>395</v>
      </c>
      <c r="B457" s="189" t="s">
        <v>534</v>
      </c>
      <c r="C457" s="78" t="s">
        <v>24</v>
      </c>
      <c r="D457" s="77"/>
      <c r="E457" s="77"/>
      <c r="F457" s="79"/>
      <c r="G457" s="79">
        <f>SUM(G458:G461)</f>
        <v>19750000</v>
      </c>
      <c r="H457" s="79" t="b">
        <f>G457='[5]Pvt SP2D Pusdik'!B458</f>
        <v>1</v>
      </c>
      <c r="I457" s="79">
        <f>'[5]Pvt SP2D Pusdik'!C458</f>
        <v>7865000</v>
      </c>
      <c r="J457" s="79">
        <f>SUM(J458:J461)</f>
        <v>11885000</v>
      </c>
      <c r="K457" s="79">
        <f>SUM(K458:K461)</f>
        <v>0</v>
      </c>
      <c r="L457" s="79">
        <f>SUM(L458:L461)</f>
        <v>0</v>
      </c>
      <c r="M457" s="79">
        <f>SUM(M458:M461)</f>
        <v>0</v>
      </c>
      <c r="N457" s="79"/>
      <c r="O457" s="251"/>
      <c r="P457" s="251"/>
      <c r="Q457" s="144"/>
    </row>
    <row r="458" spans="1:17" ht="13.2" x14ac:dyDescent="0.25">
      <c r="A458" s="162" t="s">
        <v>396</v>
      </c>
      <c r="B458" s="177"/>
      <c r="C458" s="178" t="s">
        <v>563</v>
      </c>
      <c r="D458" s="179">
        <v>50</v>
      </c>
      <c r="E458" s="179" t="s">
        <v>26</v>
      </c>
      <c r="F458" s="181">
        <v>75000</v>
      </c>
      <c r="G458" s="181">
        <f>ROUNDDOWN(D458*F458,-3)</f>
        <v>3750000</v>
      </c>
      <c r="H458" s="181" t="b">
        <f>G458='[5]Pvt SP2D Pusdik'!B459</f>
        <v>1</v>
      </c>
      <c r="I458" s="181">
        <f>'[5]Pvt SP2D Pusdik'!C459</f>
        <v>0</v>
      </c>
      <c r="J458" s="181">
        <f t="shared" ref="J458:J461" si="114">G458-I458</f>
        <v>3750000</v>
      </c>
      <c r="K458" s="181"/>
      <c r="L458" s="181"/>
      <c r="M458" s="181"/>
      <c r="N458" s="181"/>
      <c r="O458" s="251"/>
      <c r="P458" s="251"/>
      <c r="Q458" s="144"/>
    </row>
    <row r="459" spans="1:17" ht="13.2" x14ac:dyDescent="0.25">
      <c r="A459" s="162" t="s">
        <v>397</v>
      </c>
      <c r="B459" s="177"/>
      <c r="C459" s="178" t="s">
        <v>564</v>
      </c>
      <c r="D459" s="179">
        <v>4</v>
      </c>
      <c r="E459" s="179" t="s">
        <v>120</v>
      </c>
      <c r="F459" s="181">
        <v>1500000</v>
      </c>
      <c r="G459" s="181">
        <f>ROUNDDOWN(D459*F459,-3)</f>
        <v>6000000</v>
      </c>
      <c r="H459" s="181" t="b">
        <f>G459='[5]Pvt SP2D Pusdik'!B460</f>
        <v>1</v>
      </c>
      <c r="I459" s="181">
        <f>'[5]Pvt SP2D Pusdik'!C460</f>
        <v>2970000</v>
      </c>
      <c r="J459" s="181">
        <f t="shared" si="114"/>
        <v>3030000</v>
      </c>
      <c r="K459" s="181"/>
      <c r="L459" s="181"/>
      <c r="M459" s="181"/>
      <c r="N459" s="181"/>
      <c r="O459" s="251"/>
      <c r="P459" s="251"/>
      <c r="Q459" s="144"/>
    </row>
    <row r="460" spans="1:17" ht="13.2" x14ac:dyDescent="0.25">
      <c r="A460" s="162" t="s">
        <v>398</v>
      </c>
      <c r="B460" s="177"/>
      <c r="C460" s="178" t="s">
        <v>565</v>
      </c>
      <c r="D460" s="179">
        <v>4</v>
      </c>
      <c r="E460" s="179" t="s">
        <v>120</v>
      </c>
      <c r="F460" s="181">
        <v>1500000</v>
      </c>
      <c r="G460" s="181">
        <f>ROUNDDOWN(D460*F460,-3)</f>
        <v>6000000</v>
      </c>
      <c r="H460" s="181" t="b">
        <f>G460='[5]Pvt SP2D Pusdik'!B461</f>
        <v>1</v>
      </c>
      <c r="I460" s="181">
        <f>'[5]Pvt SP2D Pusdik'!C461</f>
        <v>2900000</v>
      </c>
      <c r="J460" s="181">
        <f t="shared" si="114"/>
        <v>3100000</v>
      </c>
      <c r="K460" s="181"/>
      <c r="L460" s="181"/>
      <c r="M460" s="181"/>
      <c r="N460" s="181"/>
      <c r="O460" s="251"/>
      <c r="P460" s="251"/>
      <c r="Q460" s="144"/>
    </row>
    <row r="461" spans="1:17" ht="13.2" x14ac:dyDescent="0.25">
      <c r="A461" s="162" t="s">
        <v>399</v>
      </c>
      <c r="B461" s="177"/>
      <c r="C461" s="178" t="s">
        <v>566</v>
      </c>
      <c r="D461" s="179">
        <v>4</v>
      </c>
      <c r="E461" s="179" t="s">
        <v>120</v>
      </c>
      <c r="F461" s="181">
        <v>1000000</v>
      </c>
      <c r="G461" s="181">
        <f>ROUNDDOWN(D461*F461,-3)</f>
        <v>4000000</v>
      </c>
      <c r="H461" s="181" t="b">
        <f>G461='[5]Pvt SP2D Pusdik'!B462</f>
        <v>1</v>
      </c>
      <c r="I461" s="181">
        <f>'[5]Pvt SP2D Pusdik'!C462</f>
        <v>1995000</v>
      </c>
      <c r="J461" s="181">
        <f t="shared" si="114"/>
        <v>2005000</v>
      </c>
      <c r="K461" s="181"/>
      <c r="L461" s="181"/>
      <c r="M461" s="181"/>
      <c r="N461" s="181">
        <f>L461-M461</f>
        <v>0</v>
      </c>
      <c r="O461" s="251"/>
      <c r="P461" s="251"/>
      <c r="Q461" s="144"/>
    </row>
    <row r="462" spans="1:17" ht="13.2" x14ac:dyDescent="0.25">
      <c r="A462" s="162" t="s">
        <v>400</v>
      </c>
      <c r="B462" s="183" t="s">
        <v>536</v>
      </c>
      <c r="C462" s="75" t="s">
        <v>35</v>
      </c>
      <c r="D462" s="74"/>
      <c r="E462" s="74"/>
      <c r="F462" s="76"/>
      <c r="G462" s="76">
        <f>G463</f>
        <v>24810000</v>
      </c>
      <c r="H462" s="76" t="b">
        <f>G462='[5]Pvt SP2D Pusdik'!B463</f>
        <v>1</v>
      </c>
      <c r="I462" s="76">
        <f>'[5]Pvt SP2D Pusdik'!C463</f>
        <v>10995000</v>
      </c>
      <c r="J462" s="76">
        <f>J463</f>
        <v>13815000</v>
      </c>
      <c r="K462" s="76">
        <f>K463</f>
        <v>3000000</v>
      </c>
      <c r="L462" s="76">
        <f>L463</f>
        <v>3000000</v>
      </c>
      <c r="M462" s="76">
        <f>M463</f>
        <v>0</v>
      </c>
      <c r="N462" s="76"/>
      <c r="O462" s="251"/>
      <c r="P462" s="251"/>
      <c r="Q462" s="144"/>
    </row>
    <row r="463" spans="1:17" ht="13.2" x14ac:dyDescent="0.25">
      <c r="A463" s="162" t="s">
        <v>401</v>
      </c>
      <c r="B463" s="177"/>
      <c r="C463" s="178" t="s">
        <v>996</v>
      </c>
      <c r="D463" s="179">
        <v>6</v>
      </c>
      <c r="E463" s="179" t="s">
        <v>26</v>
      </c>
      <c r="F463" s="181">
        <v>4135000</v>
      </c>
      <c r="G463" s="181">
        <f>ROUNDDOWN(D463*F463,-3)</f>
        <v>24810000</v>
      </c>
      <c r="H463" s="181" t="b">
        <f>G463='[5]Pvt SP2D Pusdik'!B464</f>
        <v>1</v>
      </c>
      <c r="I463" s="181">
        <f>'[5]Pvt SP2D Pusdik'!C464</f>
        <v>10995000</v>
      </c>
      <c r="J463" s="181">
        <f>G463-I463</f>
        <v>13815000</v>
      </c>
      <c r="K463" s="181">
        <v>3000000</v>
      </c>
      <c r="L463" s="181">
        <v>3000000</v>
      </c>
      <c r="M463" s="181"/>
      <c r="N463" s="181">
        <f>L463-M463</f>
        <v>3000000</v>
      </c>
      <c r="O463" s="251"/>
      <c r="P463" s="251"/>
      <c r="Q463" s="144"/>
    </row>
    <row r="464" spans="1:17" ht="13.2" x14ac:dyDescent="0.25">
      <c r="A464" s="162" t="s">
        <v>857</v>
      </c>
      <c r="B464" s="176" t="s">
        <v>588</v>
      </c>
      <c r="C464" s="70" t="s">
        <v>80</v>
      </c>
      <c r="D464" s="69"/>
      <c r="E464" s="69"/>
      <c r="F464" s="71"/>
      <c r="G464" s="71">
        <f>G465</f>
        <v>3600000</v>
      </c>
      <c r="H464" s="71" t="b">
        <f>G464='[5]Pvt SP2D Pusdik'!B465</f>
        <v>1</v>
      </c>
      <c r="I464" s="71">
        <f>'[5]Pvt SP2D Pusdik'!C465</f>
        <v>0</v>
      </c>
      <c r="J464" s="71">
        <f>J465</f>
        <v>3600000</v>
      </c>
      <c r="K464" s="71">
        <f>K465</f>
        <v>450000</v>
      </c>
      <c r="L464" s="71">
        <f>L465</f>
        <v>450000</v>
      </c>
      <c r="M464" s="71">
        <f>M465</f>
        <v>0</v>
      </c>
      <c r="N464" s="71"/>
      <c r="O464" s="251"/>
      <c r="P464" s="251"/>
      <c r="Q464" s="144"/>
    </row>
    <row r="465" spans="1:17" ht="13.2" x14ac:dyDescent="0.25">
      <c r="A465" s="162" t="s">
        <v>858</v>
      </c>
      <c r="B465" s="177"/>
      <c r="C465" s="178" t="s">
        <v>859</v>
      </c>
      <c r="D465" s="179">
        <v>24</v>
      </c>
      <c r="E465" s="179" t="s">
        <v>26</v>
      </c>
      <c r="F465" s="181">
        <v>150000</v>
      </c>
      <c r="G465" s="181">
        <f>ROUNDDOWN(D465*F465,-3)</f>
        <v>3600000</v>
      </c>
      <c r="H465" s="181" t="b">
        <f>G465='[5]Pvt SP2D Pusdik'!B466</f>
        <v>1</v>
      </c>
      <c r="I465" s="181">
        <f>'[5]Pvt SP2D Pusdik'!C466</f>
        <v>0</v>
      </c>
      <c r="J465" s="181">
        <f>G465-I465</f>
        <v>3600000</v>
      </c>
      <c r="K465" s="181">
        <v>450000</v>
      </c>
      <c r="L465" s="181">
        <v>450000</v>
      </c>
      <c r="M465" s="181"/>
      <c r="N465" s="181">
        <f t="shared" ref="N465" si="115">SUM(N466,N471,N473)</f>
        <v>1147000</v>
      </c>
      <c r="O465" s="251"/>
      <c r="P465" s="251"/>
      <c r="Q465" s="144"/>
    </row>
    <row r="466" spans="1:17" ht="13.2" x14ac:dyDescent="0.25">
      <c r="A466" s="162" t="s">
        <v>402</v>
      </c>
      <c r="B466" s="191" t="s">
        <v>38</v>
      </c>
      <c r="C466" s="192" t="s">
        <v>860</v>
      </c>
      <c r="D466" s="193"/>
      <c r="E466" s="193"/>
      <c r="F466" s="194"/>
      <c r="G466" s="194">
        <f>SUM(G467,G472,G474)</f>
        <v>46450000</v>
      </c>
      <c r="H466" s="194" t="b">
        <f>G466='[5]Pvt SP2D Pusdik'!B467</f>
        <v>1</v>
      </c>
      <c r="I466" s="194">
        <f>'[5]Pvt SP2D Pusdik'!C467</f>
        <v>21160600</v>
      </c>
      <c r="J466" s="194">
        <f>SUM(J467,J472,J474)</f>
        <v>25289400</v>
      </c>
      <c r="K466" s="194">
        <f>SUM(K467,K472,K474)</f>
        <v>6000000</v>
      </c>
      <c r="L466" s="194">
        <f>SUM(L467,L472,L474)</f>
        <v>6000000</v>
      </c>
      <c r="M466" s="194">
        <f>SUM(M467,M472,M474)</f>
        <v>5426500</v>
      </c>
      <c r="N466" s="194">
        <f>L466-M466</f>
        <v>573500</v>
      </c>
      <c r="O466" s="251" t="s">
        <v>503</v>
      </c>
      <c r="P466" s="251" t="s">
        <v>508</v>
      </c>
      <c r="Q466" s="144"/>
    </row>
    <row r="467" spans="1:17" ht="13.2" x14ac:dyDescent="0.25">
      <c r="A467" s="162" t="s">
        <v>403</v>
      </c>
      <c r="B467" s="189" t="s">
        <v>534</v>
      </c>
      <c r="C467" s="78" t="s">
        <v>24</v>
      </c>
      <c r="D467" s="77"/>
      <c r="E467" s="77"/>
      <c r="F467" s="79"/>
      <c r="G467" s="79">
        <f>SUM(G468:G471)</f>
        <v>19000000</v>
      </c>
      <c r="H467" s="79" t="b">
        <f>G467='[5]Pvt SP2D Pusdik'!B468</f>
        <v>1</v>
      </c>
      <c r="I467" s="79">
        <f>'[5]Pvt SP2D Pusdik'!C468</f>
        <v>9674100</v>
      </c>
      <c r="J467" s="79">
        <f>SUM(J468:J471)</f>
        <v>9325900</v>
      </c>
      <c r="K467" s="79">
        <f>SUM(K468:K471)</f>
        <v>0</v>
      </c>
      <c r="L467" s="79">
        <f>SUM(L468:L471)</f>
        <v>0</v>
      </c>
      <c r="M467" s="79">
        <f>SUM(M468:M471)</f>
        <v>0</v>
      </c>
      <c r="N467" s="79"/>
      <c r="O467" s="251"/>
      <c r="P467" s="251"/>
      <c r="Q467" s="144"/>
    </row>
    <row r="468" spans="1:17" ht="13.2" x14ac:dyDescent="0.25">
      <c r="A468" s="162" t="s">
        <v>404</v>
      </c>
      <c r="B468" s="177"/>
      <c r="C468" s="178" t="s">
        <v>563</v>
      </c>
      <c r="D468" s="179">
        <v>40</v>
      </c>
      <c r="E468" s="179" t="s">
        <v>26</v>
      </c>
      <c r="F468" s="181">
        <v>75000</v>
      </c>
      <c r="G468" s="181">
        <f>ROUNDDOWN(D468*F468,-3)</f>
        <v>3000000</v>
      </c>
      <c r="H468" s="181" t="b">
        <f>G468='[5]Pvt SP2D Pusdik'!B469</f>
        <v>1</v>
      </c>
      <c r="I468" s="181">
        <f>'[5]Pvt SP2D Pusdik'!C469</f>
        <v>935100</v>
      </c>
      <c r="J468" s="181">
        <f t="shared" ref="J468:J471" si="116">G468-I468</f>
        <v>2064900</v>
      </c>
      <c r="K468" s="181"/>
      <c r="L468" s="181"/>
      <c r="M468" s="181"/>
      <c r="N468" s="181"/>
      <c r="O468" s="251"/>
      <c r="P468" s="251"/>
      <c r="Q468" s="144"/>
    </row>
    <row r="469" spans="1:17" ht="13.2" x14ac:dyDescent="0.25">
      <c r="A469" s="162" t="s">
        <v>405</v>
      </c>
      <c r="B469" s="177"/>
      <c r="C469" s="178" t="s">
        <v>564</v>
      </c>
      <c r="D469" s="179">
        <v>4</v>
      </c>
      <c r="E469" s="179" t="s">
        <v>120</v>
      </c>
      <c r="F469" s="181">
        <v>1500000</v>
      </c>
      <c r="G469" s="181">
        <f>ROUNDDOWN(D469*F469,-3)</f>
        <v>6000000</v>
      </c>
      <c r="H469" s="181" t="b">
        <f>G469='[5]Pvt SP2D Pusdik'!B470</f>
        <v>1</v>
      </c>
      <c r="I469" s="181">
        <f>'[5]Pvt SP2D Pusdik'!C470</f>
        <v>3755000</v>
      </c>
      <c r="J469" s="181">
        <f t="shared" si="116"/>
        <v>2245000</v>
      </c>
      <c r="K469" s="181"/>
      <c r="L469" s="181"/>
      <c r="M469" s="181"/>
      <c r="N469" s="181"/>
      <c r="O469" s="251"/>
      <c r="P469" s="251"/>
      <c r="Q469" s="144"/>
    </row>
    <row r="470" spans="1:17" ht="13.2" x14ac:dyDescent="0.25">
      <c r="A470" s="162" t="s">
        <v>861</v>
      </c>
      <c r="B470" s="177"/>
      <c r="C470" s="178" t="s">
        <v>565</v>
      </c>
      <c r="D470" s="179">
        <v>4</v>
      </c>
      <c r="E470" s="179" t="s">
        <v>120</v>
      </c>
      <c r="F470" s="181">
        <v>1500000</v>
      </c>
      <c r="G470" s="181">
        <f>ROUNDDOWN(D470*F470,-3)</f>
        <v>6000000</v>
      </c>
      <c r="H470" s="181" t="b">
        <f>G470='[5]Pvt SP2D Pusdik'!B471</f>
        <v>1</v>
      </c>
      <c r="I470" s="181">
        <f>'[5]Pvt SP2D Pusdik'!C471</f>
        <v>2995000</v>
      </c>
      <c r="J470" s="181">
        <f t="shared" si="116"/>
        <v>3005000</v>
      </c>
      <c r="K470" s="181"/>
      <c r="L470" s="181"/>
      <c r="M470" s="181"/>
      <c r="N470" s="181"/>
      <c r="O470" s="251"/>
      <c r="P470" s="251"/>
      <c r="Q470" s="144"/>
    </row>
    <row r="471" spans="1:17" ht="13.2" x14ac:dyDescent="0.25">
      <c r="A471" s="162" t="s">
        <v>862</v>
      </c>
      <c r="B471" s="177"/>
      <c r="C471" s="178" t="s">
        <v>566</v>
      </c>
      <c r="D471" s="179">
        <v>4</v>
      </c>
      <c r="E471" s="179" t="s">
        <v>120</v>
      </c>
      <c r="F471" s="181">
        <v>1000000</v>
      </c>
      <c r="G471" s="181">
        <f>ROUNDDOWN(D471*F471,-3)</f>
        <v>4000000</v>
      </c>
      <c r="H471" s="181" t="b">
        <f>G471='[5]Pvt SP2D Pusdik'!B472</f>
        <v>1</v>
      </c>
      <c r="I471" s="181">
        <f>'[5]Pvt SP2D Pusdik'!C472</f>
        <v>1989000</v>
      </c>
      <c r="J471" s="181">
        <f t="shared" si="116"/>
        <v>2011000</v>
      </c>
      <c r="K471" s="181"/>
      <c r="L471" s="181"/>
      <c r="M471" s="181"/>
      <c r="N471" s="181">
        <f>L471-M471</f>
        <v>0</v>
      </c>
      <c r="O471" s="251"/>
      <c r="P471" s="251"/>
      <c r="Q471" s="144"/>
    </row>
    <row r="472" spans="1:17" ht="13.2" x14ac:dyDescent="0.25">
      <c r="A472" s="162" t="s">
        <v>406</v>
      </c>
      <c r="B472" s="176" t="s">
        <v>536</v>
      </c>
      <c r="C472" s="70" t="s">
        <v>35</v>
      </c>
      <c r="D472" s="69"/>
      <c r="E472" s="69"/>
      <c r="F472" s="71"/>
      <c r="G472" s="71">
        <f>G473</f>
        <v>26250000</v>
      </c>
      <c r="H472" s="71" t="b">
        <f>G472='[5]Pvt SP2D Pusdik'!B473</f>
        <v>1</v>
      </c>
      <c r="I472" s="71">
        <f>'[5]Pvt SP2D Pusdik'!C473</f>
        <v>11486500</v>
      </c>
      <c r="J472" s="71">
        <f>J473</f>
        <v>14763500</v>
      </c>
      <c r="K472" s="71">
        <f>K473</f>
        <v>6000000</v>
      </c>
      <c r="L472" s="71">
        <f>L473</f>
        <v>6000000</v>
      </c>
      <c r="M472" s="71">
        <f>M473</f>
        <v>5426500</v>
      </c>
      <c r="N472" s="71"/>
      <c r="O472" s="251"/>
      <c r="P472" s="251"/>
      <c r="Q472" s="144"/>
    </row>
    <row r="473" spans="1:17" ht="13.2" x14ac:dyDescent="0.25">
      <c r="A473" s="162" t="s">
        <v>407</v>
      </c>
      <c r="B473" s="177"/>
      <c r="C473" s="178" t="s">
        <v>997</v>
      </c>
      <c r="D473" s="179">
        <v>15</v>
      </c>
      <c r="E473" s="179" t="s">
        <v>26</v>
      </c>
      <c r="F473" s="181">
        <v>1750000</v>
      </c>
      <c r="G473" s="181">
        <f>ROUNDDOWN(D473*F473,-3)</f>
        <v>26250000</v>
      </c>
      <c r="H473" s="181" t="b">
        <f>G473='[5]Pvt SP2D Pusdik'!B474</f>
        <v>1</v>
      </c>
      <c r="I473" s="181">
        <f>'[5]Pvt SP2D Pusdik'!C474</f>
        <v>11486500</v>
      </c>
      <c r="J473" s="181">
        <f>G473-I473</f>
        <v>14763500</v>
      </c>
      <c r="K473" s="181">
        <v>6000000</v>
      </c>
      <c r="L473" s="181">
        <v>6000000</v>
      </c>
      <c r="M473" s="181">
        <f>5066500+360000</f>
        <v>5426500</v>
      </c>
      <c r="N473" s="181">
        <f>L473-M473</f>
        <v>573500</v>
      </c>
      <c r="O473" s="251"/>
      <c r="P473" s="251"/>
      <c r="Q473" s="144"/>
    </row>
    <row r="474" spans="1:17" ht="13.2" x14ac:dyDescent="0.25">
      <c r="A474" s="162" t="s">
        <v>863</v>
      </c>
      <c r="B474" s="189" t="s">
        <v>588</v>
      </c>
      <c r="C474" s="78" t="s">
        <v>80</v>
      </c>
      <c r="D474" s="77"/>
      <c r="E474" s="77"/>
      <c r="F474" s="79"/>
      <c r="G474" s="79">
        <f>G475</f>
        <v>1200000</v>
      </c>
      <c r="H474" s="79" t="b">
        <f>G474='[5]Pvt SP2D Pusdik'!B475</f>
        <v>1</v>
      </c>
      <c r="I474" s="79">
        <f>'[5]Pvt SP2D Pusdik'!C475</f>
        <v>0</v>
      </c>
      <c r="J474" s="79">
        <f>J475</f>
        <v>1200000</v>
      </c>
      <c r="K474" s="79">
        <f>K475</f>
        <v>0</v>
      </c>
      <c r="L474" s="79">
        <f>L475</f>
        <v>0</v>
      </c>
      <c r="M474" s="79">
        <f>M475</f>
        <v>0</v>
      </c>
      <c r="N474" s="79"/>
      <c r="O474" s="251"/>
      <c r="P474" s="251"/>
      <c r="Q474" s="144"/>
    </row>
    <row r="475" spans="1:17" ht="13.2" x14ac:dyDescent="0.25">
      <c r="A475" s="162" t="s">
        <v>864</v>
      </c>
      <c r="B475" s="177"/>
      <c r="C475" s="178" t="s">
        <v>859</v>
      </c>
      <c r="D475" s="179">
        <v>8</v>
      </c>
      <c r="E475" s="179" t="s">
        <v>26</v>
      </c>
      <c r="F475" s="181">
        <v>150000</v>
      </c>
      <c r="G475" s="181">
        <f>ROUNDDOWN(D475*F475,-3)</f>
        <v>1200000</v>
      </c>
      <c r="H475" s="181" t="b">
        <f>G475='[5]Pvt SP2D Pusdik'!B476</f>
        <v>1</v>
      </c>
      <c r="I475" s="181">
        <f>'[5]Pvt SP2D Pusdik'!C476</f>
        <v>0</v>
      </c>
      <c r="J475" s="181">
        <f>G475-I475</f>
        <v>1200000</v>
      </c>
      <c r="K475" s="181"/>
      <c r="L475" s="181"/>
      <c r="M475" s="181"/>
      <c r="N475" s="181">
        <f t="shared" ref="N475" si="117">SUM(N476,N481,N483)</f>
        <v>-16035000</v>
      </c>
      <c r="O475" s="251"/>
      <c r="P475" s="251"/>
      <c r="Q475" s="144"/>
    </row>
    <row r="476" spans="1:17" ht="13.2" x14ac:dyDescent="0.25">
      <c r="A476" s="162" t="s">
        <v>408</v>
      </c>
      <c r="B476" s="191" t="s">
        <v>91</v>
      </c>
      <c r="C476" s="192" t="s">
        <v>424</v>
      </c>
      <c r="D476" s="193"/>
      <c r="E476" s="193"/>
      <c r="F476" s="194"/>
      <c r="G476" s="194">
        <f>SUM(G477,G483,G485)</f>
        <v>74300000</v>
      </c>
      <c r="H476" s="194" t="b">
        <f>G476='[5]Pvt SP2D Pusdik'!B477</f>
        <v>1</v>
      </c>
      <c r="I476" s="194">
        <f>'[5]Pvt SP2D Pusdik'!C477</f>
        <v>41281262</v>
      </c>
      <c r="J476" s="194">
        <f>SUM(J477,J483,J485)</f>
        <v>33018738</v>
      </c>
      <c r="K476" s="194">
        <f>SUM(K477,K483,K485)</f>
        <v>4828000</v>
      </c>
      <c r="L476" s="194">
        <f>SUM(L477,L483,L485)</f>
        <v>4828000</v>
      </c>
      <c r="M476" s="194">
        <f>SUM(M477,M483,M485)</f>
        <v>12651500</v>
      </c>
      <c r="N476" s="194">
        <f>L476-M476</f>
        <v>-7823500</v>
      </c>
      <c r="O476" s="251" t="s">
        <v>503</v>
      </c>
      <c r="P476" s="251" t="s">
        <v>508</v>
      </c>
      <c r="Q476" s="144"/>
    </row>
    <row r="477" spans="1:17" ht="13.2" x14ac:dyDescent="0.25">
      <c r="A477" s="162" t="s">
        <v>409</v>
      </c>
      <c r="B477" s="183" t="s">
        <v>534</v>
      </c>
      <c r="C477" s="75" t="s">
        <v>24</v>
      </c>
      <c r="D477" s="74"/>
      <c r="E477" s="74"/>
      <c r="F477" s="76"/>
      <c r="G477" s="76">
        <f>SUM(G478:G482)</f>
        <v>28750000</v>
      </c>
      <c r="H477" s="76" t="b">
        <f>G477='[5]Pvt SP2D Pusdik'!B478</f>
        <v>1</v>
      </c>
      <c r="I477" s="76">
        <f>'[5]Pvt SP2D Pusdik'!C478</f>
        <v>11239000</v>
      </c>
      <c r="J477" s="76">
        <f>SUM(J478:J482)</f>
        <v>17511000</v>
      </c>
      <c r="K477" s="76">
        <f>SUM(K478:K482)</f>
        <v>528000</v>
      </c>
      <c r="L477" s="76">
        <f>SUM(L478:L482)</f>
        <v>528000</v>
      </c>
      <c r="M477" s="76">
        <f>SUM(M478:M482)</f>
        <v>440000</v>
      </c>
      <c r="N477" s="76"/>
      <c r="O477" s="251"/>
      <c r="P477" s="251"/>
      <c r="Q477" s="144"/>
    </row>
    <row r="478" spans="1:17" ht="13.2" x14ac:dyDescent="0.25">
      <c r="A478" s="162" t="s">
        <v>410</v>
      </c>
      <c r="B478" s="177"/>
      <c r="C478" s="178" t="s">
        <v>563</v>
      </c>
      <c r="D478" s="179">
        <v>50</v>
      </c>
      <c r="E478" s="179" t="s">
        <v>26</v>
      </c>
      <c r="F478" s="181">
        <v>75000</v>
      </c>
      <c r="G478" s="181">
        <f>ROUNDDOWN(D478*F478,-3)</f>
        <v>3750000</v>
      </c>
      <c r="H478" s="181" t="b">
        <f>G478='[5]Pvt SP2D Pusdik'!B479</f>
        <v>1</v>
      </c>
      <c r="I478" s="181">
        <f>'[5]Pvt SP2D Pusdik'!C479</f>
        <v>3273000</v>
      </c>
      <c r="J478" s="181">
        <f t="shared" ref="J478:J482" si="118">G478-I478</f>
        <v>477000</v>
      </c>
      <c r="K478" s="181">
        <v>528000</v>
      </c>
      <c r="L478" s="181">
        <v>528000</v>
      </c>
      <c r="M478" s="181">
        <v>440000</v>
      </c>
      <c r="N478" s="181"/>
      <c r="O478" s="251"/>
      <c r="P478" s="251"/>
      <c r="Q478" s="144"/>
    </row>
    <row r="479" spans="1:17" ht="13.2" x14ac:dyDescent="0.25">
      <c r="A479" s="162" t="s">
        <v>411</v>
      </c>
      <c r="B479" s="177"/>
      <c r="C479" s="178" t="s">
        <v>865</v>
      </c>
      <c r="D479" s="179">
        <v>6</v>
      </c>
      <c r="E479" s="179" t="s">
        <v>120</v>
      </c>
      <c r="F479" s="181">
        <v>1500000</v>
      </c>
      <c r="G479" s="181">
        <f>ROUNDDOWN(D479*F479,-3)</f>
        <v>9000000</v>
      </c>
      <c r="H479" s="181" t="b">
        <f>G479='[5]Pvt SP2D Pusdik'!B480</f>
        <v>1</v>
      </c>
      <c r="I479" s="181">
        <f>'[5]Pvt SP2D Pusdik'!C480</f>
        <v>0</v>
      </c>
      <c r="J479" s="181">
        <f t="shared" si="118"/>
        <v>9000000</v>
      </c>
      <c r="K479" s="181"/>
      <c r="L479" s="181"/>
      <c r="M479" s="181"/>
      <c r="N479" s="181"/>
      <c r="O479" s="251"/>
      <c r="P479" s="251"/>
      <c r="Q479" s="144"/>
    </row>
    <row r="480" spans="1:17" ht="13.2" x14ac:dyDescent="0.25">
      <c r="A480" s="162" t="s">
        <v>866</v>
      </c>
      <c r="B480" s="177"/>
      <c r="C480" s="178" t="s">
        <v>867</v>
      </c>
      <c r="D480" s="179">
        <v>4</v>
      </c>
      <c r="E480" s="179" t="s">
        <v>120</v>
      </c>
      <c r="F480" s="181">
        <v>1500000</v>
      </c>
      <c r="G480" s="181">
        <f>ROUNDDOWN(D480*F480,-3)</f>
        <v>6000000</v>
      </c>
      <c r="H480" s="181" t="b">
        <f>G480='[5]Pvt SP2D Pusdik'!B481</f>
        <v>1</v>
      </c>
      <c r="I480" s="181">
        <f>'[5]Pvt SP2D Pusdik'!C481</f>
        <v>2985000</v>
      </c>
      <c r="J480" s="181">
        <f t="shared" si="118"/>
        <v>3015000</v>
      </c>
      <c r="K480" s="181"/>
      <c r="L480" s="181"/>
      <c r="M480" s="181"/>
      <c r="N480" s="181"/>
      <c r="O480" s="251"/>
      <c r="P480" s="251"/>
      <c r="Q480" s="144"/>
    </row>
    <row r="481" spans="1:17" ht="13.2" x14ac:dyDescent="0.25">
      <c r="A481" s="162" t="s">
        <v>868</v>
      </c>
      <c r="B481" s="177"/>
      <c r="C481" s="178" t="s">
        <v>869</v>
      </c>
      <c r="D481" s="179">
        <v>4</v>
      </c>
      <c r="E481" s="179" t="s">
        <v>120</v>
      </c>
      <c r="F481" s="181">
        <v>1500000</v>
      </c>
      <c r="G481" s="181">
        <f>ROUNDDOWN(D481*F481,-3)</f>
        <v>6000000</v>
      </c>
      <c r="H481" s="181" t="b">
        <f>G481='[5]Pvt SP2D Pusdik'!B482</f>
        <v>1</v>
      </c>
      <c r="I481" s="181">
        <f>'[5]Pvt SP2D Pusdik'!C482</f>
        <v>2985000</v>
      </c>
      <c r="J481" s="181">
        <f t="shared" si="118"/>
        <v>3015000</v>
      </c>
      <c r="K481" s="181"/>
      <c r="L481" s="181"/>
      <c r="M481" s="181"/>
      <c r="N481" s="181">
        <f>L481-M481</f>
        <v>0</v>
      </c>
      <c r="O481" s="251"/>
      <c r="P481" s="251"/>
      <c r="Q481" s="144"/>
    </row>
    <row r="482" spans="1:17" ht="13.2" x14ac:dyDescent="0.25">
      <c r="A482" s="162" t="s">
        <v>870</v>
      </c>
      <c r="B482" s="177"/>
      <c r="C482" s="178" t="s">
        <v>871</v>
      </c>
      <c r="D482" s="179">
        <v>4</v>
      </c>
      <c r="E482" s="179" t="s">
        <v>120</v>
      </c>
      <c r="F482" s="181">
        <v>1000000</v>
      </c>
      <c r="G482" s="181">
        <f>ROUNDDOWN(D482*F482,-3)</f>
        <v>4000000</v>
      </c>
      <c r="H482" s="181" t="b">
        <f>G482='[5]Pvt SP2D Pusdik'!B483</f>
        <v>1</v>
      </c>
      <c r="I482" s="181">
        <f>'[5]Pvt SP2D Pusdik'!C483</f>
        <v>1996000</v>
      </c>
      <c r="J482" s="181">
        <f t="shared" si="118"/>
        <v>2004000</v>
      </c>
      <c r="K482" s="181"/>
      <c r="L482" s="181"/>
      <c r="M482" s="181"/>
      <c r="N482" s="181"/>
      <c r="O482" s="251"/>
      <c r="P482" s="251"/>
      <c r="Q482" s="144"/>
    </row>
    <row r="483" spans="1:17" ht="13.2" x14ac:dyDescent="0.25">
      <c r="A483" s="162" t="s">
        <v>872</v>
      </c>
      <c r="B483" s="183" t="s">
        <v>536</v>
      </c>
      <c r="C483" s="75" t="s">
        <v>35</v>
      </c>
      <c r="D483" s="74"/>
      <c r="E483" s="74"/>
      <c r="F483" s="76"/>
      <c r="G483" s="76">
        <f>G484</f>
        <v>43750000</v>
      </c>
      <c r="H483" s="76" t="b">
        <f>G483='[5]Pvt SP2D Pusdik'!B484</f>
        <v>1</v>
      </c>
      <c r="I483" s="76">
        <f>'[5]Pvt SP2D Pusdik'!C484</f>
        <v>29892262</v>
      </c>
      <c r="J483" s="76">
        <f>J484</f>
        <v>13857738</v>
      </c>
      <c r="K483" s="76">
        <f>K484</f>
        <v>4000000</v>
      </c>
      <c r="L483" s="76">
        <f>L484</f>
        <v>4000000</v>
      </c>
      <c r="M483" s="76">
        <f>M484</f>
        <v>12211500</v>
      </c>
      <c r="N483" s="76">
        <f>L483-M483</f>
        <v>-8211500</v>
      </c>
      <c r="O483" s="251"/>
      <c r="P483" s="251"/>
      <c r="Q483" s="144"/>
    </row>
    <row r="484" spans="1:17" ht="13.2" x14ac:dyDescent="0.25">
      <c r="A484" s="162" t="s">
        <v>873</v>
      </c>
      <c r="B484" s="177"/>
      <c r="C484" s="178" t="s">
        <v>874</v>
      </c>
      <c r="D484" s="179">
        <v>25</v>
      </c>
      <c r="E484" s="179" t="s">
        <v>26</v>
      </c>
      <c r="F484" s="181">
        <v>1750000</v>
      </c>
      <c r="G484" s="181">
        <f>ROUNDDOWN(D484*F484,-3)</f>
        <v>43750000</v>
      </c>
      <c r="H484" s="181" t="b">
        <f>G484='[5]Pvt SP2D Pusdik'!B485</f>
        <v>1</v>
      </c>
      <c r="I484" s="181">
        <f>'[5]Pvt SP2D Pusdik'!C485</f>
        <v>29892262</v>
      </c>
      <c r="J484" s="181">
        <f>G484-I484</f>
        <v>13857738</v>
      </c>
      <c r="K484" s="181">
        <v>4000000</v>
      </c>
      <c r="L484" s="181">
        <v>4000000</v>
      </c>
      <c r="M484" s="181">
        <f>4320000+7891500</f>
        <v>12211500</v>
      </c>
      <c r="N484" s="181"/>
      <c r="O484" s="251"/>
      <c r="P484" s="251"/>
      <c r="Q484" s="144"/>
    </row>
    <row r="485" spans="1:17" ht="13.2" x14ac:dyDescent="0.25">
      <c r="A485" s="162" t="s">
        <v>875</v>
      </c>
      <c r="B485" s="183" t="s">
        <v>588</v>
      </c>
      <c r="C485" s="75" t="s">
        <v>80</v>
      </c>
      <c r="D485" s="74"/>
      <c r="E485" s="74"/>
      <c r="F485" s="76"/>
      <c r="G485" s="76">
        <f>G486</f>
        <v>1800000</v>
      </c>
      <c r="H485" s="76" t="b">
        <f>G485='[5]Pvt SP2D Pusdik'!B486</f>
        <v>1</v>
      </c>
      <c r="I485" s="76">
        <f>'[5]Pvt SP2D Pusdik'!C486</f>
        <v>150000</v>
      </c>
      <c r="J485" s="76">
        <f>J486</f>
        <v>1650000</v>
      </c>
      <c r="K485" s="76">
        <f>K486</f>
        <v>300000</v>
      </c>
      <c r="L485" s="76">
        <f>L486</f>
        <v>300000</v>
      </c>
      <c r="M485" s="76">
        <f>M486</f>
        <v>0</v>
      </c>
      <c r="N485" s="76">
        <f t="shared" ref="N485" si="119">SUM(N486,N491,N493)</f>
        <v>-1700000</v>
      </c>
      <c r="O485" s="251"/>
      <c r="P485" s="251"/>
      <c r="Q485" s="144"/>
    </row>
    <row r="486" spans="1:17" ht="13.2" x14ac:dyDescent="0.25">
      <c r="A486" s="162" t="s">
        <v>876</v>
      </c>
      <c r="B486" s="177"/>
      <c r="C486" s="178" t="s">
        <v>859</v>
      </c>
      <c r="D486" s="179">
        <v>12</v>
      </c>
      <c r="E486" s="179" t="s">
        <v>26</v>
      </c>
      <c r="F486" s="181">
        <v>150000</v>
      </c>
      <c r="G486" s="181">
        <f>ROUNDDOWN(D486*F486,-3)</f>
        <v>1800000</v>
      </c>
      <c r="H486" s="181" t="b">
        <f>G486='[5]Pvt SP2D Pusdik'!B487</f>
        <v>1</v>
      </c>
      <c r="I486" s="181">
        <f>'[5]Pvt SP2D Pusdik'!C487</f>
        <v>150000</v>
      </c>
      <c r="J486" s="181">
        <f>G486-I486</f>
        <v>1650000</v>
      </c>
      <c r="K486" s="181">
        <v>300000</v>
      </c>
      <c r="L486" s="181">
        <v>300000</v>
      </c>
      <c r="M486" s="181"/>
      <c r="N486" s="181">
        <f>L486-M486</f>
        <v>300000</v>
      </c>
      <c r="O486" s="251"/>
      <c r="P486" s="251"/>
      <c r="Q486" s="144"/>
    </row>
    <row r="487" spans="1:17" ht="13.2" x14ac:dyDescent="0.25">
      <c r="A487" s="162" t="s">
        <v>412</v>
      </c>
      <c r="B487" s="184" t="s">
        <v>167</v>
      </c>
      <c r="C487" s="185" t="s">
        <v>877</v>
      </c>
      <c r="D487" s="186"/>
      <c r="E487" s="186"/>
      <c r="F487" s="187"/>
      <c r="G487" s="187">
        <f>SUM(G488,G493,G495)</f>
        <v>64758000</v>
      </c>
      <c r="H487" s="187" t="b">
        <f>G487='[5]Pvt SP2D Pusdik'!B488</f>
        <v>1</v>
      </c>
      <c r="I487" s="187">
        <f>'[5]Pvt SP2D Pusdik'!C488</f>
        <v>18683000</v>
      </c>
      <c r="J487" s="187">
        <f>SUM(J488,J493,J495)</f>
        <v>46075000</v>
      </c>
      <c r="K487" s="187">
        <f>SUM(K488,K493,K495)</f>
        <v>15900000</v>
      </c>
      <c r="L487" s="187">
        <f>SUM(L488,L493,L495)</f>
        <v>15900000</v>
      </c>
      <c r="M487" s="187">
        <f>SUM(M488,M493,M495)</f>
        <v>17000000</v>
      </c>
      <c r="N487" s="187"/>
      <c r="O487" s="251" t="s">
        <v>503</v>
      </c>
      <c r="P487" s="251" t="s">
        <v>508</v>
      </c>
      <c r="Q487" s="144"/>
    </row>
    <row r="488" spans="1:17" ht="13.2" x14ac:dyDescent="0.25">
      <c r="A488" s="162" t="s">
        <v>413</v>
      </c>
      <c r="B488" s="183" t="s">
        <v>534</v>
      </c>
      <c r="C488" s="75" t="s">
        <v>24</v>
      </c>
      <c r="D488" s="74"/>
      <c r="E488" s="74"/>
      <c r="F488" s="76"/>
      <c r="G488" s="76">
        <f>SUM(G489:G492)</f>
        <v>20500000</v>
      </c>
      <c r="H488" s="76" t="b">
        <f>G488='[5]Pvt SP2D Pusdik'!B489</f>
        <v>1</v>
      </c>
      <c r="I488" s="76">
        <f>'[5]Pvt SP2D Pusdik'!C489</f>
        <v>7930000</v>
      </c>
      <c r="J488" s="76">
        <f>SUM(J489:J492)</f>
        <v>12570000</v>
      </c>
      <c r="K488" s="76">
        <f>SUM(K489:K492)</f>
        <v>600000</v>
      </c>
      <c r="L488" s="76">
        <f>SUM(L489:L492)</f>
        <v>600000</v>
      </c>
      <c r="M488" s="76">
        <f>SUM(M489:M492)</f>
        <v>0</v>
      </c>
      <c r="N488" s="76"/>
      <c r="O488" s="251"/>
      <c r="P488" s="251"/>
      <c r="Q488" s="144"/>
    </row>
    <row r="489" spans="1:17" ht="13.2" x14ac:dyDescent="0.25">
      <c r="A489" s="188" t="s">
        <v>414</v>
      </c>
      <c r="B489" s="177"/>
      <c r="C489" s="178" t="s">
        <v>563</v>
      </c>
      <c r="D489" s="179">
        <v>60</v>
      </c>
      <c r="E489" s="179" t="s">
        <v>26</v>
      </c>
      <c r="F489" s="181">
        <v>75000</v>
      </c>
      <c r="G489" s="181">
        <f>ROUNDDOWN(D489*F489,-3)</f>
        <v>4500000</v>
      </c>
      <c r="H489" s="181" t="b">
        <f>G489='[5]Pvt SP2D Pusdik'!B490</f>
        <v>1</v>
      </c>
      <c r="I489" s="181">
        <f>'[5]Pvt SP2D Pusdik'!C490</f>
        <v>0</v>
      </c>
      <c r="J489" s="181">
        <f t="shared" ref="J489:J492" si="120">G489-I489</f>
        <v>4500000</v>
      </c>
      <c r="K489" s="181">
        <v>600000</v>
      </c>
      <c r="L489" s="181">
        <v>600000</v>
      </c>
      <c r="M489" s="181"/>
      <c r="N489" s="181"/>
      <c r="O489" s="251"/>
      <c r="P489" s="251"/>
      <c r="Q489" s="144"/>
    </row>
    <row r="490" spans="1:17" ht="13.2" x14ac:dyDescent="0.25">
      <c r="A490" s="188" t="s">
        <v>415</v>
      </c>
      <c r="B490" s="177"/>
      <c r="C490" s="178" t="s">
        <v>878</v>
      </c>
      <c r="D490" s="179">
        <v>4</v>
      </c>
      <c r="E490" s="179" t="s">
        <v>120</v>
      </c>
      <c r="F490" s="181">
        <v>1500000</v>
      </c>
      <c r="G490" s="181">
        <f>ROUNDDOWN(D490*F490,-3)</f>
        <v>6000000</v>
      </c>
      <c r="H490" s="181" t="b">
        <f>G490='[5]Pvt SP2D Pusdik'!B491</f>
        <v>1</v>
      </c>
      <c r="I490" s="181">
        <f>'[5]Pvt SP2D Pusdik'!C491</f>
        <v>2995000</v>
      </c>
      <c r="J490" s="181">
        <f t="shared" si="120"/>
        <v>3005000</v>
      </c>
      <c r="K490" s="181"/>
      <c r="L490" s="181"/>
      <c r="M490" s="181"/>
      <c r="N490" s="181"/>
      <c r="O490" s="251"/>
      <c r="P490" s="251"/>
      <c r="Q490" s="144"/>
    </row>
    <row r="491" spans="1:17" ht="13.2" x14ac:dyDescent="0.25">
      <c r="A491" s="188" t="s">
        <v>416</v>
      </c>
      <c r="B491" s="177"/>
      <c r="C491" s="178" t="s">
        <v>565</v>
      </c>
      <c r="D491" s="179">
        <v>4</v>
      </c>
      <c r="E491" s="179" t="s">
        <v>120</v>
      </c>
      <c r="F491" s="181">
        <v>1500000</v>
      </c>
      <c r="G491" s="181">
        <f>ROUNDDOWN(D491*F491,-3)</f>
        <v>6000000</v>
      </c>
      <c r="H491" s="181" t="b">
        <f>G491='[5]Pvt SP2D Pusdik'!B492</f>
        <v>1</v>
      </c>
      <c r="I491" s="181">
        <f>'[5]Pvt SP2D Pusdik'!C492</f>
        <v>2945000</v>
      </c>
      <c r="J491" s="181">
        <f t="shared" si="120"/>
        <v>3055000</v>
      </c>
      <c r="K491" s="181"/>
      <c r="L491" s="181"/>
      <c r="M491" s="181"/>
      <c r="N491" s="181">
        <f>L491-M491</f>
        <v>0</v>
      </c>
      <c r="O491" s="251"/>
      <c r="P491" s="251"/>
      <c r="Q491" s="144"/>
    </row>
    <row r="492" spans="1:17" ht="13.2" x14ac:dyDescent="0.25">
      <c r="A492" s="188" t="s">
        <v>879</v>
      </c>
      <c r="B492" s="177"/>
      <c r="C492" s="178" t="s">
        <v>566</v>
      </c>
      <c r="D492" s="179">
        <v>4</v>
      </c>
      <c r="E492" s="179" t="s">
        <v>120</v>
      </c>
      <c r="F492" s="181">
        <v>1000000</v>
      </c>
      <c r="G492" s="181">
        <f>ROUNDDOWN(D492*F492,-3)</f>
        <v>4000000</v>
      </c>
      <c r="H492" s="181" t="b">
        <f>G492='[5]Pvt SP2D Pusdik'!B493</f>
        <v>1</v>
      </c>
      <c r="I492" s="181">
        <f>'[5]Pvt SP2D Pusdik'!C493</f>
        <v>1990000</v>
      </c>
      <c r="J492" s="181">
        <f t="shared" si="120"/>
        <v>2010000</v>
      </c>
      <c r="K492" s="181"/>
      <c r="L492" s="181"/>
      <c r="M492" s="181"/>
      <c r="N492" s="181"/>
      <c r="O492" s="251"/>
      <c r="P492" s="251"/>
      <c r="Q492" s="144"/>
    </row>
    <row r="493" spans="1:17" ht="13.2" x14ac:dyDescent="0.25">
      <c r="A493" s="162" t="s">
        <v>417</v>
      </c>
      <c r="B493" s="189" t="s">
        <v>536</v>
      </c>
      <c r="C493" s="78" t="s">
        <v>35</v>
      </c>
      <c r="D493" s="77"/>
      <c r="E493" s="77"/>
      <c r="F493" s="79"/>
      <c r="G493" s="79">
        <f>G494</f>
        <v>42758000</v>
      </c>
      <c r="H493" s="79" t="b">
        <f>G493='[5]Pvt SP2D Pusdik'!B494</f>
        <v>1</v>
      </c>
      <c r="I493" s="79">
        <f>'[5]Pvt SP2D Pusdik'!C494</f>
        <v>10753000</v>
      </c>
      <c r="J493" s="79">
        <f>J494</f>
        <v>32005000</v>
      </c>
      <c r="K493" s="79">
        <f>K494</f>
        <v>15000000</v>
      </c>
      <c r="L493" s="79">
        <f>L494</f>
        <v>15000000</v>
      </c>
      <c r="M493" s="79">
        <f>M494</f>
        <v>17000000</v>
      </c>
      <c r="N493" s="79">
        <f>L493-M493</f>
        <v>-2000000</v>
      </c>
      <c r="O493" s="251"/>
      <c r="P493" s="251"/>
      <c r="Q493" s="144"/>
    </row>
    <row r="494" spans="1:17" ht="13.2" x14ac:dyDescent="0.25">
      <c r="A494" s="162" t="s">
        <v>418</v>
      </c>
      <c r="B494" s="177"/>
      <c r="C494" s="178" t="s">
        <v>880</v>
      </c>
      <c r="D494" s="179">
        <v>8</v>
      </c>
      <c r="E494" s="179" t="s">
        <v>26</v>
      </c>
      <c r="F494" s="181">
        <v>5344800</v>
      </c>
      <c r="G494" s="181">
        <f>ROUNDDOWN(D494*F494,-3)</f>
        <v>42758000</v>
      </c>
      <c r="H494" s="181" t="b">
        <f>G494='[5]Pvt SP2D Pusdik'!B495</f>
        <v>1</v>
      </c>
      <c r="I494" s="181">
        <f>'[5]Pvt SP2D Pusdik'!C495</f>
        <v>10753000</v>
      </c>
      <c r="J494" s="181">
        <f>G494-I494</f>
        <v>32005000</v>
      </c>
      <c r="K494" s="181">
        <f>7000000+8000000</f>
        <v>15000000</v>
      </c>
      <c r="L494" s="181">
        <f>7000000+8000000</f>
        <v>15000000</v>
      </c>
      <c r="M494" s="181">
        <v>17000000</v>
      </c>
      <c r="N494" s="181"/>
      <c r="O494" s="251"/>
      <c r="P494" s="251"/>
      <c r="Q494" s="144"/>
    </row>
    <row r="495" spans="1:17" ht="13.2" x14ac:dyDescent="0.25">
      <c r="A495" s="162" t="s">
        <v>881</v>
      </c>
      <c r="B495" s="183" t="s">
        <v>588</v>
      </c>
      <c r="C495" s="75" t="s">
        <v>80</v>
      </c>
      <c r="D495" s="74"/>
      <c r="E495" s="74"/>
      <c r="F495" s="76"/>
      <c r="G495" s="76">
        <f>G496</f>
        <v>1500000</v>
      </c>
      <c r="H495" s="76" t="b">
        <f>G495='[5]Pvt SP2D Pusdik'!B496</f>
        <v>1</v>
      </c>
      <c r="I495" s="76">
        <f>'[5]Pvt SP2D Pusdik'!C496</f>
        <v>0</v>
      </c>
      <c r="J495" s="76">
        <f>J496</f>
        <v>1500000</v>
      </c>
      <c r="K495" s="76">
        <f>K496</f>
        <v>300000</v>
      </c>
      <c r="L495" s="76">
        <f>L496</f>
        <v>300000</v>
      </c>
      <c r="M495" s="76">
        <f>M496</f>
        <v>0</v>
      </c>
      <c r="N495" s="76">
        <f t="shared" ref="N495" si="121">SUM(N496,N501,N503)</f>
        <v>-680000</v>
      </c>
      <c r="O495" s="251"/>
      <c r="P495" s="251"/>
      <c r="Q495" s="144"/>
    </row>
    <row r="496" spans="1:17" ht="13.2" x14ac:dyDescent="0.25">
      <c r="A496" s="162" t="s">
        <v>882</v>
      </c>
      <c r="B496" s="177"/>
      <c r="C496" s="178" t="s">
        <v>859</v>
      </c>
      <c r="D496" s="179">
        <v>10</v>
      </c>
      <c r="E496" s="179" t="s">
        <v>26</v>
      </c>
      <c r="F496" s="181">
        <v>150000</v>
      </c>
      <c r="G496" s="181">
        <f>ROUNDDOWN(D496*F496,-3)</f>
        <v>1500000</v>
      </c>
      <c r="H496" s="181" t="b">
        <f>G496='[5]Pvt SP2D Pusdik'!B497</f>
        <v>1</v>
      </c>
      <c r="I496" s="181">
        <f>'[5]Pvt SP2D Pusdik'!C497</f>
        <v>0</v>
      </c>
      <c r="J496" s="181">
        <f>G496-I496</f>
        <v>1500000</v>
      </c>
      <c r="K496" s="181">
        <v>300000</v>
      </c>
      <c r="L496" s="181">
        <v>300000</v>
      </c>
      <c r="M496" s="181"/>
      <c r="N496" s="181">
        <f>L496-M496</f>
        <v>300000</v>
      </c>
      <c r="O496" s="251"/>
      <c r="P496" s="251"/>
      <c r="Q496" s="144"/>
    </row>
    <row r="497" spans="1:17" ht="13.2" x14ac:dyDescent="0.25">
      <c r="A497" s="162" t="s">
        <v>419</v>
      </c>
      <c r="B497" s="191" t="s">
        <v>177</v>
      </c>
      <c r="C497" s="192" t="s">
        <v>883</v>
      </c>
      <c r="D497" s="193"/>
      <c r="E497" s="193"/>
      <c r="F497" s="194"/>
      <c r="G497" s="194">
        <f>SUM(G498,G503)</f>
        <v>49250000</v>
      </c>
      <c r="H497" s="194" t="b">
        <f>G497='[5]Pvt SP2D Pusdik'!B498</f>
        <v>1</v>
      </c>
      <c r="I497" s="194">
        <f>'[5]Pvt SP2D Pusdik'!C498</f>
        <v>19848500</v>
      </c>
      <c r="J497" s="194">
        <f>SUM(J498,J503)</f>
        <v>29401500</v>
      </c>
      <c r="K497" s="194">
        <f>SUM(K498,K503)</f>
        <v>6000000</v>
      </c>
      <c r="L497" s="194">
        <f>SUM(L498,L503)</f>
        <v>6000000</v>
      </c>
      <c r="M497" s="194">
        <f>SUM(M498,M503)</f>
        <v>6980000</v>
      </c>
      <c r="N497" s="194"/>
      <c r="O497" s="251" t="s">
        <v>503</v>
      </c>
      <c r="P497" s="251" t="s">
        <v>508</v>
      </c>
      <c r="Q497" s="144"/>
    </row>
    <row r="498" spans="1:17" ht="13.2" x14ac:dyDescent="0.25">
      <c r="A498" s="162" t="s">
        <v>420</v>
      </c>
      <c r="B498" s="183" t="s">
        <v>534</v>
      </c>
      <c r="C498" s="75" t="s">
        <v>24</v>
      </c>
      <c r="D498" s="74"/>
      <c r="E498" s="74"/>
      <c r="F498" s="76"/>
      <c r="G498" s="76">
        <f>SUM(G499:G502)</f>
        <v>17750000</v>
      </c>
      <c r="H498" s="76" t="b">
        <f>G498='[5]Pvt SP2D Pusdik'!B499</f>
        <v>1</v>
      </c>
      <c r="I498" s="76">
        <f>'[5]Pvt SP2D Pusdik'!C499</f>
        <v>13553500</v>
      </c>
      <c r="J498" s="76">
        <f>SUM(J499:J502)</f>
        <v>4196500</v>
      </c>
      <c r="K498" s="76">
        <f>SUM(K499:K502)</f>
        <v>0</v>
      </c>
      <c r="L498" s="76">
        <f>SUM(L499:L502)</f>
        <v>0</v>
      </c>
      <c r="M498" s="76">
        <f>SUM(M499:M502)</f>
        <v>0</v>
      </c>
      <c r="N498" s="76"/>
      <c r="O498" s="251"/>
      <c r="P498" s="251"/>
      <c r="Q498" s="144"/>
    </row>
    <row r="499" spans="1:17" ht="13.2" x14ac:dyDescent="0.25">
      <c r="A499" s="162" t="s">
        <v>421</v>
      </c>
      <c r="B499" s="177"/>
      <c r="C499" s="178" t="s">
        <v>563</v>
      </c>
      <c r="D499" s="179">
        <v>50</v>
      </c>
      <c r="E499" s="179" t="s">
        <v>26</v>
      </c>
      <c r="F499" s="181">
        <v>75000</v>
      </c>
      <c r="G499" s="181">
        <f>ROUNDDOWN(D499*F499,-3)</f>
        <v>3750000</v>
      </c>
      <c r="H499" s="181" t="b">
        <f>G499='[5]Pvt SP2D Pusdik'!B500</f>
        <v>1</v>
      </c>
      <c r="I499" s="181">
        <f>'[5]Pvt SP2D Pusdik'!C500</f>
        <v>2307000</v>
      </c>
      <c r="J499" s="181">
        <f t="shared" ref="J499:J502" si="122">G499-I499</f>
        <v>1443000</v>
      </c>
      <c r="K499" s="181"/>
      <c r="L499" s="181"/>
      <c r="M499" s="181"/>
      <c r="N499" s="181"/>
      <c r="O499" s="251"/>
      <c r="P499" s="251"/>
      <c r="Q499" s="144"/>
    </row>
    <row r="500" spans="1:17" ht="13.2" x14ac:dyDescent="0.25">
      <c r="A500" s="162" t="s">
        <v>422</v>
      </c>
      <c r="B500" s="177"/>
      <c r="C500" s="178" t="s">
        <v>878</v>
      </c>
      <c r="D500" s="179">
        <v>4</v>
      </c>
      <c r="E500" s="179" t="s">
        <v>120</v>
      </c>
      <c r="F500" s="181">
        <v>1500000</v>
      </c>
      <c r="G500" s="181">
        <f>ROUNDDOWN(D500*F500,-3)</f>
        <v>6000000</v>
      </c>
      <c r="H500" s="181" t="b">
        <f>G500='[5]Pvt SP2D Pusdik'!B501</f>
        <v>1</v>
      </c>
      <c r="I500" s="181">
        <f>'[5]Pvt SP2D Pusdik'!C501</f>
        <v>4904500</v>
      </c>
      <c r="J500" s="181">
        <f t="shared" si="122"/>
        <v>1095500</v>
      </c>
      <c r="K500" s="181"/>
      <c r="L500" s="181"/>
      <c r="M500" s="181"/>
      <c r="N500" s="181"/>
      <c r="O500" s="251"/>
      <c r="P500" s="251"/>
      <c r="Q500" s="144"/>
    </row>
    <row r="501" spans="1:17" ht="13.2" x14ac:dyDescent="0.25">
      <c r="A501" s="162" t="s">
        <v>884</v>
      </c>
      <c r="B501" s="177"/>
      <c r="C501" s="178" t="s">
        <v>565</v>
      </c>
      <c r="D501" s="179">
        <v>4</v>
      </c>
      <c r="E501" s="179" t="s">
        <v>120</v>
      </c>
      <c r="F501" s="181">
        <v>1500000</v>
      </c>
      <c r="G501" s="181">
        <f>ROUNDDOWN(D501*F501,-3)</f>
        <v>6000000</v>
      </c>
      <c r="H501" s="181" t="b">
        <f>G501='[5]Pvt SP2D Pusdik'!B502</f>
        <v>1</v>
      </c>
      <c r="I501" s="181">
        <f>'[5]Pvt SP2D Pusdik'!C502</f>
        <v>4350000</v>
      </c>
      <c r="J501" s="181">
        <f t="shared" si="122"/>
        <v>1650000</v>
      </c>
      <c r="K501" s="181"/>
      <c r="L501" s="181"/>
      <c r="M501" s="181"/>
      <c r="N501" s="181">
        <f>L501-M501</f>
        <v>0</v>
      </c>
      <c r="O501" s="251"/>
      <c r="P501" s="251"/>
      <c r="Q501" s="144"/>
    </row>
    <row r="502" spans="1:17" ht="13.2" x14ac:dyDescent="0.25">
      <c r="A502" s="162" t="s">
        <v>885</v>
      </c>
      <c r="B502" s="177"/>
      <c r="C502" s="178" t="s">
        <v>566</v>
      </c>
      <c r="D502" s="179">
        <v>2</v>
      </c>
      <c r="E502" s="179" t="s">
        <v>120</v>
      </c>
      <c r="F502" s="181">
        <v>1000000</v>
      </c>
      <c r="G502" s="181">
        <f>ROUNDDOWN(D502*F502,-3)</f>
        <v>2000000</v>
      </c>
      <c r="H502" s="181" t="b">
        <f>G502='[5]Pvt SP2D Pusdik'!B503</f>
        <v>1</v>
      </c>
      <c r="I502" s="181">
        <f>'[5]Pvt SP2D Pusdik'!C503</f>
        <v>1992000</v>
      </c>
      <c r="J502" s="181">
        <f t="shared" si="122"/>
        <v>8000</v>
      </c>
      <c r="K502" s="181"/>
      <c r="L502" s="181"/>
      <c r="M502" s="181"/>
      <c r="N502" s="181"/>
      <c r="O502" s="251"/>
      <c r="P502" s="251"/>
      <c r="Q502" s="144"/>
    </row>
    <row r="503" spans="1:17" ht="13.2" x14ac:dyDescent="0.25">
      <c r="A503" s="162" t="s">
        <v>886</v>
      </c>
      <c r="B503" s="176" t="s">
        <v>536</v>
      </c>
      <c r="C503" s="70" t="s">
        <v>35</v>
      </c>
      <c r="D503" s="69"/>
      <c r="E503" s="69"/>
      <c r="F503" s="71"/>
      <c r="G503" s="71">
        <f>G504</f>
        <v>31500000</v>
      </c>
      <c r="H503" s="71" t="b">
        <f>G503='[5]Pvt SP2D Pusdik'!B504</f>
        <v>1</v>
      </c>
      <c r="I503" s="71">
        <f>'[5]Pvt SP2D Pusdik'!C504</f>
        <v>6295000</v>
      </c>
      <c r="J503" s="71">
        <f>J504</f>
        <v>25205000</v>
      </c>
      <c r="K503" s="71">
        <f>K504</f>
        <v>6000000</v>
      </c>
      <c r="L503" s="71">
        <f>L504</f>
        <v>6000000</v>
      </c>
      <c r="M503" s="71">
        <f>M504</f>
        <v>6980000</v>
      </c>
      <c r="N503" s="71">
        <f>L503-M503</f>
        <v>-980000</v>
      </c>
      <c r="O503" s="251"/>
      <c r="P503" s="251"/>
      <c r="Q503" s="144"/>
    </row>
    <row r="504" spans="1:17" ht="13.2" x14ac:dyDescent="0.25">
      <c r="A504" s="162" t="s">
        <v>887</v>
      </c>
      <c r="B504" s="177"/>
      <c r="C504" s="178" t="s">
        <v>888</v>
      </c>
      <c r="D504" s="179">
        <v>18</v>
      </c>
      <c r="E504" s="179" t="s">
        <v>26</v>
      </c>
      <c r="F504" s="181">
        <v>1750000</v>
      </c>
      <c r="G504" s="181">
        <f>ROUNDDOWN(D504*F504,-3)</f>
        <v>31500000</v>
      </c>
      <c r="H504" s="181" t="b">
        <f>G504='[5]Pvt SP2D Pusdik'!B505</f>
        <v>1</v>
      </c>
      <c r="I504" s="181">
        <f>'[5]Pvt SP2D Pusdik'!C505</f>
        <v>6295000</v>
      </c>
      <c r="J504" s="181">
        <f>G504-I504</f>
        <v>25205000</v>
      </c>
      <c r="K504" s="181">
        <f>4000000+2000000</f>
        <v>6000000</v>
      </c>
      <c r="L504" s="181">
        <f>4000000+2000000</f>
        <v>6000000</v>
      </c>
      <c r="M504" s="181">
        <f>3490000*2</f>
        <v>6980000</v>
      </c>
      <c r="N504" s="181"/>
      <c r="O504" s="251"/>
      <c r="P504" s="251"/>
      <c r="Q504" s="144"/>
    </row>
    <row r="505" spans="1:17" ht="13.2" x14ac:dyDescent="0.25">
      <c r="A505" s="162" t="s">
        <v>423</v>
      </c>
      <c r="B505" s="191" t="s">
        <v>191</v>
      </c>
      <c r="C505" s="192" t="s">
        <v>889</v>
      </c>
      <c r="D505" s="193"/>
      <c r="E505" s="193"/>
      <c r="F505" s="194"/>
      <c r="G505" s="194">
        <f>SUM(G506,G511,G513)</f>
        <v>150000000</v>
      </c>
      <c r="H505" s="194" t="b">
        <f>G505='[5]Pvt SP2D Pusdik'!B506</f>
        <v>1</v>
      </c>
      <c r="I505" s="194">
        <f>'[5]Pvt SP2D Pusdik'!C506</f>
        <v>0</v>
      </c>
      <c r="J505" s="194">
        <f>SUM(J506,J511,J513)</f>
        <v>150000000</v>
      </c>
      <c r="K505" s="194">
        <f>SUM(K506,K511,K513)</f>
        <v>0</v>
      </c>
      <c r="L505" s="194">
        <f>SUM(L506,L511,L513)</f>
        <v>0</v>
      </c>
      <c r="M505" s="194">
        <f>SUM(M506,M511,M513)</f>
        <v>0</v>
      </c>
      <c r="N505" s="194">
        <f t="shared" ref="N505:N506" si="123">N506</f>
        <v>1999750</v>
      </c>
      <c r="O505" s="251" t="s">
        <v>503</v>
      </c>
      <c r="P505" s="251" t="s">
        <v>508</v>
      </c>
      <c r="Q505" s="144"/>
    </row>
    <row r="506" spans="1:17" ht="13.2" customHeight="1" x14ac:dyDescent="0.25">
      <c r="A506" s="162" t="s">
        <v>425</v>
      </c>
      <c r="B506" s="176" t="s">
        <v>534</v>
      </c>
      <c r="C506" s="70" t="s">
        <v>24</v>
      </c>
      <c r="D506" s="69"/>
      <c r="E506" s="69"/>
      <c r="F506" s="71"/>
      <c r="G506" s="71">
        <f>SUM(G507:G510)</f>
        <v>13000000</v>
      </c>
      <c r="H506" s="71" t="b">
        <f>G506='[5]Pvt SP2D Pusdik'!B507</f>
        <v>1</v>
      </c>
      <c r="I506" s="71">
        <f>'[5]Pvt SP2D Pusdik'!C507</f>
        <v>0</v>
      </c>
      <c r="J506" s="71">
        <f>SUM(J507:J510)</f>
        <v>13000000</v>
      </c>
      <c r="K506" s="71">
        <f>SUM(K507:K510)</f>
        <v>0</v>
      </c>
      <c r="L506" s="71">
        <f>SUM(L507:L510)</f>
        <v>0</v>
      </c>
      <c r="M506" s="71">
        <f>SUM(M507:M510)</f>
        <v>0</v>
      </c>
      <c r="N506" s="71">
        <f t="shared" si="123"/>
        <v>1999750</v>
      </c>
      <c r="O506" s="251"/>
      <c r="P506" s="251"/>
      <c r="Q506" s="144"/>
    </row>
    <row r="507" spans="1:17" ht="13.2" x14ac:dyDescent="0.25">
      <c r="A507" s="162" t="s">
        <v>426</v>
      </c>
      <c r="B507" s="177"/>
      <c r="C507" s="178" t="s">
        <v>563</v>
      </c>
      <c r="D507" s="179">
        <v>120</v>
      </c>
      <c r="E507" s="179" t="s">
        <v>26</v>
      </c>
      <c r="F507" s="181">
        <v>75000</v>
      </c>
      <c r="G507" s="181">
        <f>ROUNDDOWN(D507*F507,-3)</f>
        <v>9000000</v>
      </c>
      <c r="H507" s="181" t="b">
        <f>G507='[5]Pvt SP2D Pusdik'!B508</f>
        <v>1</v>
      </c>
      <c r="I507" s="181">
        <f>'[5]Pvt SP2D Pusdik'!C508</f>
        <v>0</v>
      </c>
      <c r="J507" s="181">
        <f t="shared" ref="J507:J510" si="124">G507-I507</f>
        <v>9000000</v>
      </c>
      <c r="K507" s="181"/>
      <c r="L507" s="181"/>
      <c r="M507" s="181"/>
      <c r="N507" s="181">
        <f t="shared" ref="N507" si="125">SUM(N508,N556)</f>
        <v>1999750</v>
      </c>
      <c r="O507" s="251"/>
      <c r="P507" s="251"/>
      <c r="Q507" s="144"/>
    </row>
    <row r="508" spans="1:17" ht="13.2" x14ac:dyDescent="0.25">
      <c r="A508" s="162" t="s">
        <v>890</v>
      </c>
      <c r="B508" s="177"/>
      <c r="C508" s="178" t="s">
        <v>878</v>
      </c>
      <c r="D508" s="179">
        <v>1</v>
      </c>
      <c r="E508" s="179" t="s">
        <v>120</v>
      </c>
      <c r="F508" s="181">
        <v>1500000</v>
      </c>
      <c r="G508" s="181">
        <f>ROUNDDOWN(D508*F508,-3)</f>
        <v>1500000</v>
      </c>
      <c r="H508" s="181" t="b">
        <f>G508='[5]Pvt SP2D Pusdik'!B509</f>
        <v>1</v>
      </c>
      <c r="I508" s="181">
        <f>'[5]Pvt SP2D Pusdik'!C509</f>
        <v>0</v>
      </c>
      <c r="J508" s="181">
        <f t="shared" si="124"/>
        <v>1500000</v>
      </c>
      <c r="K508" s="181"/>
      <c r="L508" s="181"/>
      <c r="M508" s="181"/>
      <c r="N508" s="181">
        <f t="shared" ref="N508" si="126">SUM(N509,N527,N547)</f>
        <v>1815200</v>
      </c>
      <c r="O508" s="251"/>
      <c r="P508" s="251"/>
      <c r="Q508" s="144"/>
    </row>
    <row r="509" spans="1:17" ht="13.2" x14ac:dyDescent="0.25">
      <c r="A509" s="162" t="s">
        <v>891</v>
      </c>
      <c r="B509" s="177"/>
      <c r="C509" s="178" t="s">
        <v>565</v>
      </c>
      <c r="D509" s="179">
        <v>1</v>
      </c>
      <c r="E509" s="179" t="s">
        <v>120</v>
      </c>
      <c r="F509" s="181">
        <v>1500000</v>
      </c>
      <c r="G509" s="181">
        <f>ROUNDDOWN(D509*F509,-3)</f>
        <v>1500000</v>
      </c>
      <c r="H509" s="181" t="b">
        <f>G509='[5]Pvt SP2D Pusdik'!B510</f>
        <v>1</v>
      </c>
      <c r="I509" s="181">
        <f>'[5]Pvt SP2D Pusdik'!C510</f>
        <v>0</v>
      </c>
      <c r="J509" s="181">
        <f t="shared" si="124"/>
        <v>1500000</v>
      </c>
      <c r="K509" s="181"/>
      <c r="L509" s="181"/>
      <c r="M509" s="181"/>
      <c r="N509" s="181">
        <f t="shared" ref="N509" si="127">SUM(N510,N517,N520,N522,N524)</f>
        <v>0</v>
      </c>
      <c r="O509" s="251"/>
      <c r="P509" s="251"/>
      <c r="Q509" s="144"/>
    </row>
    <row r="510" spans="1:17" ht="13.2" x14ac:dyDescent="0.25">
      <c r="A510" s="162" t="s">
        <v>892</v>
      </c>
      <c r="B510" s="177"/>
      <c r="C510" s="178" t="s">
        <v>566</v>
      </c>
      <c r="D510" s="179">
        <v>1</v>
      </c>
      <c r="E510" s="179" t="s">
        <v>120</v>
      </c>
      <c r="F510" s="181">
        <v>1000000</v>
      </c>
      <c r="G510" s="181">
        <f>ROUNDDOWN(D510*F510,-3)</f>
        <v>1000000</v>
      </c>
      <c r="H510" s="181" t="b">
        <f>G510='[5]Pvt SP2D Pusdik'!B511</f>
        <v>1</v>
      </c>
      <c r="I510" s="181">
        <f>'[5]Pvt SP2D Pusdik'!C511</f>
        <v>0</v>
      </c>
      <c r="J510" s="181">
        <f t="shared" si="124"/>
        <v>1000000</v>
      </c>
      <c r="K510" s="181"/>
      <c r="L510" s="181"/>
      <c r="M510" s="181"/>
      <c r="N510" s="181">
        <f>L510-M510</f>
        <v>0</v>
      </c>
      <c r="O510" s="251"/>
      <c r="P510" s="251"/>
      <c r="Q510" s="144"/>
    </row>
    <row r="511" spans="1:17" ht="13.2" x14ac:dyDescent="0.25">
      <c r="A511" s="162" t="s">
        <v>893</v>
      </c>
      <c r="B511" s="189" t="s">
        <v>538</v>
      </c>
      <c r="C511" s="78" t="s">
        <v>31</v>
      </c>
      <c r="D511" s="77"/>
      <c r="E511" s="77"/>
      <c r="F511" s="79"/>
      <c r="G511" s="79">
        <f>G512</f>
        <v>10000000</v>
      </c>
      <c r="H511" s="79" t="b">
        <f>G511='[5]Pvt SP2D Pusdik'!B512</f>
        <v>1</v>
      </c>
      <c r="I511" s="79">
        <f>'[5]Pvt SP2D Pusdik'!C512</f>
        <v>0</v>
      </c>
      <c r="J511" s="79">
        <f>J512</f>
        <v>10000000</v>
      </c>
      <c r="K511" s="79">
        <f>K512</f>
        <v>0</v>
      </c>
      <c r="L511" s="79">
        <f>L512</f>
        <v>0</v>
      </c>
      <c r="M511" s="79">
        <f>M512</f>
        <v>0</v>
      </c>
      <c r="N511" s="79"/>
      <c r="O511" s="251"/>
      <c r="P511" s="251"/>
      <c r="Q511" s="144"/>
    </row>
    <row r="512" spans="1:17" ht="13.2" x14ac:dyDescent="0.25">
      <c r="A512" s="162" t="s">
        <v>894</v>
      </c>
      <c r="B512" s="177"/>
      <c r="C512" s="178" t="s">
        <v>567</v>
      </c>
      <c r="D512" s="179">
        <v>10</v>
      </c>
      <c r="E512" s="179" t="s">
        <v>33</v>
      </c>
      <c r="F512" s="181">
        <v>1000000</v>
      </c>
      <c r="G512" s="181">
        <f>ROUNDDOWN(D512*F512,-3)</f>
        <v>10000000</v>
      </c>
      <c r="H512" s="181" t="b">
        <f>G512='[5]Pvt SP2D Pusdik'!B513</f>
        <v>1</v>
      </c>
      <c r="I512" s="181">
        <f>'[5]Pvt SP2D Pusdik'!C513</f>
        <v>0</v>
      </c>
      <c r="J512" s="181">
        <f>G512-I512</f>
        <v>10000000</v>
      </c>
      <c r="K512" s="181"/>
      <c r="L512" s="181"/>
      <c r="M512" s="181"/>
      <c r="N512" s="181"/>
      <c r="O512" s="251"/>
      <c r="P512" s="251"/>
      <c r="Q512" s="144"/>
    </row>
    <row r="513" spans="1:17" ht="13.2" x14ac:dyDescent="0.25">
      <c r="A513" s="162" t="s">
        <v>427</v>
      </c>
      <c r="B513" s="183" t="s">
        <v>536</v>
      </c>
      <c r="C513" s="75" t="s">
        <v>35</v>
      </c>
      <c r="D513" s="74"/>
      <c r="E513" s="74"/>
      <c r="F513" s="76"/>
      <c r="G513" s="76">
        <f>G514</f>
        <v>127000000</v>
      </c>
      <c r="H513" s="76" t="b">
        <f>G513='[5]Pvt SP2D Pusdik'!B514</f>
        <v>1</v>
      </c>
      <c r="I513" s="76">
        <f>'[5]Pvt SP2D Pusdik'!C514</f>
        <v>0</v>
      </c>
      <c r="J513" s="76">
        <f>J514</f>
        <v>127000000</v>
      </c>
      <c r="K513" s="76">
        <f>K514</f>
        <v>0</v>
      </c>
      <c r="L513" s="76">
        <f>L514</f>
        <v>0</v>
      </c>
      <c r="M513" s="76">
        <f>M514</f>
        <v>0</v>
      </c>
      <c r="N513" s="76"/>
      <c r="O513" s="251"/>
      <c r="P513" s="251"/>
      <c r="Q513" s="144"/>
    </row>
    <row r="514" spans="1:17" ht="13.2" x14ac:dyDescent="0.25">
      <c r="A514" s="162" t="s">
        <v>428</v>
      </c>
      <c r="B514" s="177"/>
      <c r="C514" s="178" t="s">
        <v>895</v>
      </c>
      <c r="D514" s="179">
        <v>20</v>
      </c>
      <c r="E514" s="179" t="s">
        <v>26</v>
      </c>
      <c r="F514" s="181">
        <v>6350000</v>
      </c>
      <c r="G514" s="181">
        <f>ROUNDDOWN(D514*F514,-3)</f>
        <v>127000000</v>
      </c>
      <c r="H514" s="181" t="b">
        <f>G514='[5]Pvt SP2D Pusdik'!B515</f>
        <v>1</v>
      </c>
      <c r="I514" s="181">
        <f>'[5]Pvt SP2D Pusdik'!C515</f>
        <v>0</v>
      </c>
      <c r="J514" s="181">
        <f>G514-I514</f>
        <v>127000000</v>
      </c>
      <c r="K514" s="181"/>
      <c r="L514" s="181"/>
      <c r="M514" s="181"/>
      <c r="N514" s="181"/>
      <c r="O514" s="251"/>
      <c r="P514" s="251"/>
      <c r="Q514" s="144"/>
    </row>
    <row r="515" spans="1:17" ht="13.2" x14ac:dyDescent="0.25">
      <c r="A515" s="162" t="s">
        <v>429</v>
      </c>
      <c r="B515" s="191" t="s">
        <v>203</v>
      </c>
      <c r="C515" s="192" t="s">
        <v>204</v>
      </c>
      <c r="D515" s="193"/>
      <c r="E515" s="193"/>
      <c r="F515" s="194"/>
      <c r="G515" s="194">
        <f>SUM(G516,G521,G523)</f>
        <v>78803000</v>
      </c>
      <c r="H515" s="194" t="b">
        <f>G515='[5]Pvt SP2D Pusdik'!B516</f>
        <v>1</v>
      </c>
      <c r="I515" s="194">
        <f>'[5]Pvt SP2D Pusdik'!C516</f>
        <v>40500250</v>
      </c>
      <c r="J515" s="194">
        <f>SUM(J516,J521,J523)</f>
        <v>38302750</v>
      </c>
      <c r="K515" s="194">
        <f>SUM(K516,K521,K523)</f>
        <v>0</v>
      </c>
      <c r="L515" s="194">
        <f>SUM(L516,L521,L523)</f>
        <v>0</v>
      </c>
      <c r="M515" s="194">
        <f>SUM(M516,M521,M523)</f>
        <v>0</v>
      </c>
      <c r="N515" s="194"/>
      <c r="O515" s="251" t="s">
        <v>497</v>
      </c>
      <c r="P515" s="251" t="s">
        <v>498</v>
      </c>
      <c r="Q515" s="144"/>
    </row>
    <row r="516" spans="1:17" ht="13.2" x14ac:dyDescent="0.25">
      <c r="A516" s="162" t="s">
        <v>896</v>
      </c>
      <c r="B516" s="183" t="s">
        <v>534</v>
      </c>
      <c r="C516" s="75" t="s">
        <v>24</v>
      </c>
      <c r="D516" s="74"/>
      <c r="E516" s="74"/>
      <c r="F516" s="76"/>
      <c r="G516" s="76">
        <f>SUM(G517:G520)</f>
        <v>15500000</v>
      </c>
      <c r="H516" s="76" t="b">
        <f>G516='[5]Pvt SP2D Pusdik'!B517</f>
        <v>1</v>
      </c>
      <c r="I516" s="76">
        <f>'[5]Pvt SP2D Pusdik'!C517</f>
        <v>4037800</v>
      </c>
      <c r="J516" s="76">
        <f>SUM(J517:J520)</f>
        <v>11462200</v>
      </c>
      <c r="K516" s="76">
        <f>SUM(K517:K520)</f>
        <v>0</v>
      </c>
      <c r="L516" s="76">
        <f>SUM(L517:L520)</f>
        <v>0</v>
      </c>
      <c r="M516" s="76">
        <f>SUM(M517:M520)</f>
        <v>0</v>
      </c>
      <c r="N516" s="76"/>
      <c r="O516" s="251"/>
      <c r="P516" s="251"/>
      <c r="Q516" s="144"/>
    </row>
    <row r="517" spans="1:17" ht="13.2" x14ac:dyDescent="0.25">
      <c r="A517" s="162" t="s">
        <v>897</v>
      </c>
      <c r="B517" s="177"/>
      <c r="C517" s="178" t="s">
        <v>563</v>
      </c>
      <c r="D517" s="179">
        <v>130</v>
      </c>
      <c r="E517" s="179" t="s">
        <v>26</v>
      </c>
      <c r="F517" s="181">
        <v>75000</v>
      </c>
      <c r="G517" s="181">
        <f>ROUNDDOWN(D517*F517,-3)</f>
        <v>9750000</v>
      </c>
      <c r="H517" s="181" t="b">
        <f>G517='[5]Pvt SP2D Pusdik'!B518</f>
        <v>1</v>
      </c>
      <c r="I517" s="181">
        <f>'[5]Pvt SP2D Pusdik'!C518</f>
        <v>1566800</v>
      </c>
      <c r="J517" s="181">
        <f t="shared" ref="J517:J520" si="128">G517-I517</f>
        <v>8183200</v>
      </c>
      <c r="K517" s="181"/>
      <c r="L517" s="181"/>
      <c r="M517" s="181"/>
      <c r="N517" s="181">
        <f>L517-M517</f>
        <v>0</v>
      </c>
      <c r="O517" s="251"/>
      <c r="P517" s="251"/>
      <c r="Q517" s="144"/>
    </row>
    <row r="518" spans="1:17" ht="13.2" x14ac:dyDescent="0.25">
      <c r="A518" s="162" t="s">
        <v>898</v>
      </c>
      <c r="B518" s="177"/>
      <c r="C518" s="178" t="s">
        <v>878</v>
      </c>
      <c r="D518" s="179">
        <v>1</v>
      </c>
      <c r="E518" s="179" t="s">
        <v>120</v>
      </c>
      <c r="F518" s="181">
        <v>750000</v>
      </c>
      <c r="G518" s="181">
        <f>ROUNDDOWN(D518*F518,-3)</f>
        <v>750000</v>
      </c>
      <c r="H518" s="181" t="b">
        <f>G518='[5]Pvt SP2D Pusdik'!B519</f>
        <v>1</v>
      </c>
      <c r="I518" s="181">
        <f>'[5]Pvt SP2D Pusdik'!C519</f>
        <v>0</v>
      </c>
      <c r="J518" s="181">
        <f t="shared" si="128"/>
        <v>750000</v>
      </c>
      <c r="K518" s="181"/>
      <c r="L518" s="181"/>
      <c r="M518" s="181"/>
      <c r="N518" s="181"/>
      <c r="O518" s="251"/>
      <c r="P518" s="251"/>
      <c r="Q518" s="144"/>
    </row>
    <row r="519" spans="1:17" ht="13.2" x14ac:dyDescent="0.25">
      <c r="A519" s="162" t="s">
        <v>899</v>
      </c>
      <c r="B519" s="177"/>
      <c r="C519" s="178" t="s">
        <v>565</v>
      </c>
      <c r="D519" s="179">
        <v>2</v>
      </c>
      <c r="E519" s="179" t="s">
        <v>120</v>
      </c>
      <c r="F519" s="181">
        <v>1500000</v>
      </c>
      <c r="G519" s="181">
        <f>ROUNDDOWN(D519*F519,-3)</f>
        <v>3000000</v>
      </c>
      <c r="H519" s="181" t="b">
        <f>G519='[5]Pvt SP2D Pusdik'!B520</f>
        <v>1</v>
      </c>
      <c r="I519" s="181">
        <f>'[5]Pvt SP2D Pusdik'!C520</f>
        <v>1474000</v>
      </c>
      <c r="J519" s="181">
        <f t="shared" si="128"/>
        <v>1526000</v>
      </c>
      <c r="K519" s="181"/>
      <c r="L519" s="181"/>
      <c r="M519" s="181"/>
      <c r="N519" s="181"/>
      <c r="O519" s="251"/>
      <c r="P519" s="251"/>
      <c r="Q519" s="144"/>
    </row>
    <row r="520" spans="1:17" ht="13.2" x14ac:dyDescent="0.25">
      <c r="A520" s="162" t="s">
        <v>900</v>
      </c>
      <c r="B520" s="177"/>
      <c r="C520" s="178" t="s">
        <v>566</v>
      </c>
      <c r="D520" s="179">
        <v>2</v>
      </c>
      <c r="E520" s="179" t="s">
        <v>120</v>
      </c>
      <c r="F520" s="181">
        <v>1000000</v>
      </c>
      <c r="G520" s="181">
        <f>ROUNDDOWN(D520*F520,-3)</f>
        <v>2000000</v>
      </c>
      <c r="H520" s="181" t="b">
        <f>G520='[5]Pvt SP2D Pusdik'!B521</f>
        <v>1</v>
      </c>
      <c r="I520" s="181">
        <f>'[5]Pvt SP2D Pusdik'!C521</f>
        <v>997000</v>
      </c>
      <c r="J520" s="181">
        <f t="shared" si="128"/>
        <v>1003000</v>
      </c>
      <c r="K520" s="181"/>
      <c r="L520" s="181"/>
      <c r="M520" s="181"/>
      <c r="N520" s="181">
        <f>L520-M520</f>
        <v>0</v>
      </c>
      <c r="O520" s="251"/>
      <c r="P520" s="251"/>
      <c r="Q520" s="144"/>
    </row>
    <row r="521" spans="1:17" ht="13.2" x14ac:dyDescent="0.25">
      <c r="A521" s="162" t="s">
        <v>901</v>
      </c>
      <c r="B521" s="183" t="s">
        <v>538</v>
      </c>
      <c r="C521" s="75" t="s">
        <v>31</v>
      </c>
      <c r="D521" s="74"/>
      <c r="E521" s="74"/>
      <c r="F521" s="76"/>
      <c r="G521" s="76">
        <f>G522</f>
        <v>20000000</v>
      </c>
      <c r="H521" s="76" t="b">
        <f>G521='[5]Pvt SP2D Pusdik'!B522</f>
        <v>1</v>
      </c>
      <c r="I521" s="76">
        <f>'[5]Pvt SP2D Pusdik'!C522</f>
        <v>0</v>
      </c>
      <c r="J521" s="76">
        <f>J522</f>
        <v>20000000</v>
      </c>
      <c r="K521" s="76">
        <f>K522</f>
        <v>0</v>
      </c>
      <c r="L521" s="76">
        <f>L522</f>
        <v>0</v>
      </c>
      <c r="M521" s="76">
        <f>M522</f>
        <v>0</v>
      </c>
      <c r="N521" s="76"/>
      <c r="O521" s="251"/>
      <c r="P521" s="251"/>
      <c r="Q521" s="144"/>
    </row>
    <row r="522" spans="1:17" ht="13.2" x14ac:dyDescent="0.25">
      <c r="A522" s="162" t="s">
        <v>902</v>
      </c>
      <c r="B522" s="177"/>
      <c r="C522" s="178" t="s">
        <v>567</v>
      </c>
      <c r="D522" s="179">
        <v>20</v>
      </c>
      <c r="E522" s="179" t="s">
        <v>33</v>
      </c>
      <c r="F522" s="181">
        <v>1000000</v>
      </c>
      <c r="G522" s="181">
        <f>ROUNDDOWN(D522*F522,-3)</f>
        <v>20000000</v>
      </c>
      <c r="H522" s="181" t="b">
        <f>G522='[5]Pvt SP2D Pusdik'!B523</f>
        <v>1</v>
      </c>
      <c r="I522" s="181">
        <f>'[5]Pvt SP2D Pusdik'!C523</f>
        <v>0</v>
      </c>
      <c r="J522" s="181">
        <f>G522-I522</f>
        <v>20000000</v>
      </c>
      <c r="K522" s="181"/>
      <c r="L522" s="181"/>
      <c r="M522" s="181"/>
      <c r="N522" s="181">
        <f>L522-M522</f>
        <v>0</v>
      </c>
      <c r="O522" s="251"/>
      <c r="P522" s="251"/>
      <c r="Q522" s="144"/>
    </row>
    <row r="523" spans="1:17" ht="13.2" x14ac:dyDescent="0.25">
      <c r="A523" s="162" t="s">
        <v>903</v>
      </c>
      <c r="B523" s="183" t="s">
        <v>536</v>
      </c>
      <c r="C523" s="75" t="s">
        <v>35</v>
      </c>
      <c r="D523" s="74"/>
      <c r="E523" s="74"/>
      <c r="F523" s="76"/>
      <c r="G523" s="76">
        <f>G524</f>
        <v>43303000</v>
      </c>
      <c r="H523" s="76" t="b">
        <f>G523='[5]Pvt SP2D Pusdik'!B524</f>
        <v>1</v>
      </c>
      <c r="I523" s="76">
        <f>'[5]Pvt SP2D Pusdik'!C524</f>
        <v>36462450</v>
      </c>
      <c r="J523" s="76">
        <f>J524</f>
        <v>6840550</v>
      </c>
      <c r="K523" s="76">
        <f>K524</f>
        <v>0</v>
      </c>
      <c r="L523" s="76">
        <f>L524</f>
        <v>0</v>
      </c>
      <c r="M523" s="76">
        <f>M524</f>
        <v>0</v>
      </c>
      <c r="N523" s="76"/>
      <c r="O523" s="251"/>
      <c r="P523" s="251"/>
      <c r="Q523" s="144"/>
    </row>
    <row r="524" spans="1:17" ht="13.2" x14ac:dyDescent="0.25">
      <c r="A524" s="162" t="s">
        <v>904</v>
      </c>
      <c r="B524" s="177"/>
      <c r="C524" s="178" t="s">
        <v>905</v>
      </c>
      <c r="D524" s="179">
        <v>10</v>
      </c>
      <c r="E524" s="179" t="s">
        <v>26</v>
      </c>
      <c r="F524" s="181">
        <v>4330300</v>
      </c>
      <c r="G524" s="181">
        <f>ROUNDDOWN(D524*F524,-3)</f>
        <v>43303000</v>
      </c>
      <c r="H524" s="181" t="b">
        <f>G524='[5]Pvt SP2D Pusdik'!B525</f>
        <v>1</v>
      </c>
      <c r="I524" s="181">
        <f>'[5]Pvt SP2D Pusdik'!C525</f>
        <v>36462450</v>
      </c>
      <c r="J524" s="181">
        <f>G524-I524</f>
        <v>6840550</v>
      </c>
      <c r="K524" s="181"/>
      <c r="L524" s="181"/>
      <c r="M524" s="181"/>
      <c r="N524" s="181">
        <f>L524-M524</f>
        <v>0</v>
      </c>
      <c r="O524" s="251"/>
      <c r="P524" s="251"/>
      <c r="Q524" s="144"/>
    </row>
    <row r="525" spans="1:17" ht="13.2" x14ac:dyDescent="0.25">
      <c r="A525" s="162" t="s">
        <v>998</v>
      </c>
      <c r="B525" s="191" t="s">
        <v>214</v>
      </c>
      <c r="C525" s="192" t="s">
        <v>999</v>
      </c>
      <c r="D525" s="193"/>
      <c r="E525" s="193"/>
      <c r="F525" s="194"/>
      <c r="G525" s="194">
        <f>SUM(G526,G531,G533)</f>
        <v>56400000</v>
      </c>
      <c r="H525" s="194" t="b">
        <f>G525='[5]Pvt SP2D Pusdik'!B526</f>
        <v>1</v>
      </c>
      <c r="I525" s="194">
        <f>'[5]Pvt SP2D Pusdik'!C526</f>
        <v>4503500</v>
      </c>
      <c r="J525" s="194">
        <f>SUM(J526,J531,J533)</f>
        <v>51896500</v>
      </c>
      <c r="K525" s="194">
        <f>SUM(K526,K531,K533)</f>
        <v>5880000</v>
      </c>
      <c r="L525" s="194">
        <f>SUM(L526,L531,L533)</f>
        <v>5880000</v>
      </c>
      <c r="M525" s="194">
        <f>SUM(M526,M531,M533)</f>
        <v>0</v>
      </c>
      <c r="N525" s="194"/>
      <c r="O525" s="251" t="s">
        <v>503</v>
      </c>
      <c r="P525" s="251" t="s">
        <v>508</v>
      </c>
      <c r="Q525" s="144"/>
    </row>
    <row r="526" spans="1:17" ht="13.2" x14ac:dyDescent="0.25">
      <c r="A526" s="162" t="s">
        <v>1000</v>
      </c>
      <c r="B526" s="183" t="s">
        <v>534</v>
      </c>
      <c r="C526" s="75" t="s">
        <v>24</v>
      </c>
      <c r="D526" s="74"/>
      <c r="E526" s="74"/>
      <c r="F526" s="76"/>
      <c r="G526" s="76">
        <f>SUM(G527:G530)</f>
        <v>20500000</v>
      </c>
      <c r="H526" s="76" t="b">
        <f>G526='[5]Pvt SP2D Pusdik'!B527</f>
        <v>1</v>
      </c>
      <c r="I526" s="76">
        <f>'[5]Pvt SP2D Pusdik'!C527</f>
        <v>4503500</v>
      </c>
      <c r="J526" s="76">
        <f>SUM(J527:J530)</f>
        <v>15996500</v>
      </c>
      <c r="K526" s="76">
        <f>SUM(K527:K530)</f>
        <v>880000</v>
      </c>
      <c r="L526" s="76">
        <f>SUM(L527:L530)</f>
        <v>880000</v>
      </c>
      <c r="M526" s="76">
        <f>SUM(M527:M530)</f>
        <v>0</v>
      </c>
      <c r="N526" s="76"/>
      <c r="O526" s="251"/>
      <c r="P526" s="251"/>
      <c r="Q526" s="144"/>
    </row>
    <row r="527" spans="1:17" ht="13.2" x14ac:dyDescent="0.25">
      <c r="A527" s="162" t="s">
        <v>1001</v>
      </c>
      <c r="B527" s="177"/>
      <c r="C527" s="178" t="s">
        <v>563</v>
      </c>
      <c r="D527" s="179">
        <v>60</v>
      </c>
      <c r="E527" s="179" t="s">
        <v>26</v>
      </c>
      <c r="F527" s="181">
        <v>75000</v>
      </c>
      <c r="G527" s="181">
        <f>ROUNDDOWN(D527*F527,-3)</f>
        <v>4500000</v>
      </c>
      <c r="H527" s="181" t="b">
        <f>G527='[5]Pvt SP2D Pusdik'!B528</f>
        <v>1</v>
      </c>
      <c r="I527" s="181">
        <f>'[5]Pvt SP2D Pusdik'!C528</f>
        <v>506000</v>
      </c>
      <c r="J527" s="181">
        <f t="shared" ref="J527:J530" si="129">G527-I527</f>
        <v>3994000</v>
      </c>
      <c r="K527" s="181">
        <v>880000</v>
      </c>
      <c r="L527" s="181">
        <v>880000</v>
      </c>
      <c r="M527" s="181"/>
      <c r="N527" s="181">
        <f t="shared" ref="N527" si="130">SUM(N528,N535,N538,N540,N543)</f>
        <v>1815200</v>
      </c>
      <c r="O527" s="251"/>
      <c r="P527" s="251"/>
      <c r="Q527" s="144"/>
    </row>
    <row r="528" spans="1:17" ht="13.2" x14ac:dyDescent="0.25">
      <c r="A528" s="162" t="s">
        <v>1002</v>
      </c>
      <c r="B528" s="177"/>
      <c r="C528" s="178" t="s">
        <v>878</v>
      </c>
      <c r="D528" s="179">
        <v>4</v>
      </c>
      <c r="E528" s="179" t="s">
        <v>120</v>
      </c>
      <c r="F528" s="181">
        <v>1500000</v>
      </c>
      <c r="G528" s="181">
        <f>ROUNDDOWN(D528*F528,-3)</f>
        <v>6000000</v>
      </c>
      <c r="H528" s="181" t="b">
        <f>G528='[5]Pvt SP2D Pusdik'!B529</f>
        <v>1</v>
      </c>
      <c r="I528" s="181">
        <f>'[5]Pvt SP2D Pusdik'!C529</f>
        <v>1497500</v>
      </c>
      <c r="J528" s="181">
        <f t="shared" si="129"/>
        <v>4502500</v>
      </c>
      <c r="K528" s="181"/>
      <c r="L528" s="181"/>
      <c r="M528" s="181"/>
      <c r="N528" s="181">
        <f>L528-M528</f>
        <v>0</v>
      </c>
      <c r="O528" s="251"/>
      <c r="P528" s="251"/>
      <c r="Q528" s="144"/>
    </row>
    <row r="529" spans="1:17" ht="13.2" x14ac:dyDescent="0.25">
      <c r="A529" s="162" t="s">
        <v>1003</v>
      </c>
      <c r="B529" s="177"/>
      <c r="C529" s="178" t="s">
        <v>565</v>
      </c>
      <c r="D529" s="179">
        <v>4</v>
      </c>
      <c r="E529" s="179" t="s">
        <v>120</v>
      </c>
      <c r="F529" s="181">
        <v>1500000</v>
      </c>
      <c r="G529" s="181">
        <f>ROUNDDOWN(D529*F529,-3)</f>
        <v>6000000</v>
      </c>
      <c r="H529" s="181" t="b">
        <f>G529='[5]Pvt SP2D Pusdik'!B530</f>
        <v>1</v>
      </c>
      <c r="I529" s="181">
        <f>'[5]Pvt SP2D Pusdik'!C530</f>
        <v>1500000</v>
      </c>
      <c r="J529" s="181">
        <f t="shared" si="129"/>
        <v>4500000</v>
      </c>
      <c r="K529" s="181"/>
      <c r="L529" s="181"/>
      <c r="M529" s="181"/>
      <c r="N529" s="181"/>
      <c r="O529" s="251"/>
      <c r="P529" s="251"/>
      <c r="Q529" s="144"/>
    </row>
    <row r="530" spans="1:17" ht="13.2" x14ac:dyDescent="0.25">
      <c r="A530" s="162" t="s">
        <v>1004</v>
      </c>
      <c r="B530" s="177"/>
      <c r="C530" s="178" t="s">
        <v>566</v>
      </c>
      <c r="D530" s="179">
        <v>4</v>
      </c>
      <c r="E530" s="179" t="s">
        <v>120</v>
      </c>
      <c r="F530" s="181">
        <v>1000000</v>
      </c>
      <c r="G530" s="181">
        <f>ROUNDDOWN(D530*F530,-3)</f>
        <v>4000000</v>
      </c>
      <c r="H530" s="181" t="b">
        <f>G530='[5]Pvt SP2D Pusdik'!B531</f>
        <v>1</v>
      </c>
      <c r="I530" s="181">
        <f>'[5]Pvt SP2D Pusdik'!C531</f>
        <v>1000000</v>
      </c>
      <c r="J530" s="181">
        <f t="shared" si="129"/>
        <v>3000000</v>
      </c>
      <c r="K530" s="181"/>
      <c r="L530" s="181"/>
      <c r="M530" s="181"/>
      <c r="N530" s="181"/>
      <c r="O530" s="251"/>
      <c r="P530" s="251"/>
      <c r="Q530" s="144"/>
    </row>
    <row r="531" spans="1:17" ht="13.2" x14ac:dyDescent="0.25">
      <c r="A531" s="162" t="s">
        <v>1005</v>
      </c>
      <c r="B531" s="176" t="s">
        <v>536</v>
      </c>
      <c r="C531" s="70" t="s">
        <v>35</v>
      </c>
      <c r="D531" s="69"/>
      <c r="E531" s="69"/>
      <c r="F531" s="71"/>
      <c r="G531" s="71">
        <f>G532</f>
        <v>35000000</v>
      </c>
      <c r="H531" s="71" t="b">
        <f>G531='[5]Pvt SP2D Pusdik'!B532</f>
        <v>1</v>
      </c>
      <c r="I531" s="71">
        <f>'[5]Pvt SP2D Pusdik'!C532</f>
        <v>0</v>
      </c>
      <c r="J531" s="71">
        <f>J532</f>
        <v>35000000</v>
      </c>
      <c r="K531" s="71">
        <f>K532</f>
        <v>5000000</v>
      </c>
      <c r="L531" s="71">
        <f>L532</f>
        <v>5000000</v>
      </c>
      <c r="M531" s="71">
        <f>M532</f>
        <v>0</v>
      </c>
      <c r="N531" s="71"/>
      <c r="O531" s="251"/>
      <c r="P531" s="251"/>
      <c r="Q531" s="144"/>
    </row>
    <row r="532" spans="1:17" ht="13.2" x14ac:dyDescent="0.25">
      <c r="A532" s="162" t="s">
        <v>1006</v>
      </c>
      <c r="B532" s="177"/>
      <c r="C532" s="178" t="s">
        <v>797</v>
      </c>
      <c r="D532" s="179">
        <v>10</v>
      </c>
      <c r="E532" s="179" t="s">
        <v>26</v>
      </c>
      <c r="F532" s="181">
        <v>3500000</v>
      </c>
      <c r="G532" s="181">
        <f>ROUNDDOWN(D532*F532,-3)</f>
        <v>35000000</v>
      </c>
      <c r="H532" s="181" t="b">
        <f>G532='[5]Pvt SP2D Pusdik'!B533</f>
        <v>1</v>
      </c>
      <c r="I532" s="181">
        <f>'[5]Pvt SP2D Pusdik'!C533</f>
        <v>0</v>
      </c>
      <c r="J532" s="181">
        <f>G532-I532</f>
        <v>35000000</v>
      </c>
      <c r="K532" s="181">
        <v>5000000</v>
      </c>
      <c r="L532" s="181">
        <v>5000000</v>
      </c>
      <c r="M532" s="181"/>
      <c r="N532" s="181"/>
      <c r="O532" s="251"/>
      <c r="P532" s="251"/>
      <c r="Q532" s="144"/>
    </row>
    <row r="533" spans="1:17" ht="13.2" x14ac:dyDescent="0.25">
      <c r="A533" s="162" t="s">
        <v>1007</v>
      </c>
      <c r="B533" s="183" t="s">
        <v>588</v>
      </c>
      <c r="C533" s="75" t="s">
        <v>80</v>
      </c>
      <c r="D533" s="74"/>
      <c r="E533" s="74"/>
      <c r="F533" s="76"/>
      <c r="G533" s="76">
        <f>G534</f>
        <v>900000</v>
      </c>
      <c r="H533" s="76" t="b">
        <f>G533='[5]Pvt SP2D Pusdik'!B534</f>
        <v>1</v>
      </c>
      <c r="I533" s="76">
        <f>'[5]Pvt SP2D Pusdik'!C534</f>
        <v>0</v>
      </c>
      <c r="J533" s="76">
        <f>J534</f>
        <v>900000</v>
      </c>
      <c r="K533" s="76">
        <f>K534</f>
        <v>0</v>
      </c>
      <c r="L533" s="76">
        <f>L534</f>
        <v>0</v>
      </c>
      <c r="M533" s="76">
        <f>M534</f>
        <v>0</v>
      </c>
      <c r="N533" s="76"/>
      <c r="O533" s="251"/>
      <c r="P533" s="251"/>
      <c r="Q533" s="144"/>
    </row>
    <row r="534" spans="1:17" ht="13.2" x14ac:dyDescent="0.25">
      <c r="A534" s="162" t="s">
        <v>1008</v>
      </c>
      <c r="B534" s="177"/>
      <c r="C534" s="178" t="s">
        <v>859</v>
      </c>
      <c r="D534" s="179">
        <v>6</v>
      </c>
      <c r="E534" s="179" t="s">
        <v>26</v>
      </c>
      <c r="F534" s="181">
        <v>150000</v>
      </c>
      <c r="G534" s="181">
        <f>ROUNDDOWN(D534*F534,-3)</f>
        <v>900000</v>
      </c>
      <c r="H534" s="181" t="b">
        <f>G534='[5]Pvt SP2D Pusdik'!B535</f>
        <v>1</v>
      </c>
      <c r="I534" s="181">
        <f>'[5]Pvt SP2D Pusdik'!C535</f>
        <v>0</v>
      </c>
      <c r="J534" s="181">
        <f>G534-I534</f>
        <v>900000</v>
      </c>
      <c r="K534" s="181"/>
      <c r="L534" s="181"/>
      <c r="M534" s="181"/>
      <c r="N534" s="181"/>
      <c r="O534" s="251"/>
      <c r="P534" s="251"/>
      <c r="Q534" s="144"/>
    </row>
    <row r="535" spans="1:17" ht="13.2" x14ac:dyDescent="0.25">
      <c r="A535" s="162" t="s">
        <v>430</v>
      </c>
      <c r="B535" s="244" t="s">
        <v>906</v>
      </c>
      <c r="C535" s="120" t="s">
        <v>431</v>
      </c>
      <c r="D535" s="119"/>
      <c r="E535" s="119"/>
      <c r="F535" s="121"/>
      <c r="G535" s="121">
        <f t="shared" ref="G535:G536" si="131">G536</f>
        <v>8500000000</v>
      </c>
      <c r="H535" s="121" t="b">
        <f>G535='[5]Pvt SP2D Pusdik'!B536</f>
        <v>1</v>
      </c>
      <c r="I535" s="121">
        <f>'[5]Pvt SP2D Pusdik'!C536</f>
        <v>3573198534</v>
      </c>
      <c r="J535" s="121">
        <f t="shared" ref="J535:M536" si="132">J536</f>
        <v>4926801466</v>
      </c>
      <c r="K535" s="121">
        <f t="shared" si="132"/>
        <v>20000000</v>
      </c>
      <c r="L535" s="121">
        <f t="shared" si="132"/>
        <v>20000000</v>
      </c>
      <c r="M535" s="121">
        <f t="shared" si="132"/>
        <v>19307650</v>
      </c>
      <c r="N535" s="121">
        <f>L535-M535</f>
        <v>692350</v>
      </c>
      <c r="O535" s="251"/>
      <c r="P535" s="251"/>
      <c r="Q535" s="144"/>
    </row>
    <row r="536" spans="1:17" ht="13.2" x14ac:dyDescent="0.25">
      <c r="A536" s="162" t="s">
        <v>432</v>
      </c>
      <c r="B536" s="233" t="s">
        <v>433</v>
      </c>
      <c r="C536" s="111" t="s">
        <v>907</v>
      </c>
      <c r="D536" s="110">
        <v>235</v>
      </c>
      <c r="E536" s="234" t="s">
        <v>908</v>
      </c>
      <c r="F536" s="234"/>
      <c r="G536" s="112">
        <f t="shared" si="131"/>
        <v>8500000000</v>
      </c>
      <c r="H536" s="112" t="b">
        <f>G536='[5]Pvt SP2D Pusdik'!B537</f>
        <v>1</v>
      </c>
      <c r="I536" s="112">
        <f>'[5]Pvt SP2D Pusdik'!C537</f>
        <v>3573198534</v>
      </c>
      <c r="J536" s="112">
        <f t="shared" si="132"/>
        <v>4926801466</v>
      </c>
      <c r="K536" s="112">
        <f t="shared" si="132"/>
        <v>20000000</v>
      </c>
      <c r="L536" s="112">
        <f t="shared" si="132"/>
        <v>20000000</v>
      </c>
      <c r="M536" s="112">
        <f t="shared" si="132"/>
        <v>19307650</v>
      </c>
      <c r="N536" s="112"/>
      <c r="O536" s="251"/>
      <c r="P536" s="251"/>
      <c r="Q536" s="144"/>
    </row>
    <row r="537" spans="1:17" ht="13.2" x14ac:dyDescent="0.25">
      <c r="A537" s="162" t="s">
        <v>435</v>
      </c>
      <c r="B537" s="107" t="s">
        <v>436</v>
      </c>
      <c r="C537" s="108" t="s">
        <v>437</v>
      </c>
      <c r="D537" s="107">
        <v>235</v>
      </c>
      <c r="E537" s="107" t="s">
        <v>434</v>
      </c>
      <c r="F537" s="109"/>
      <c r="G537" s="109">
        <f>SUM(G538,G586)</f>
        <v>8500000000</v>
      </c>
      <c r="H537" s="109" t="b">
        <f>G537='[5]Pvt SP2D Pusdik'!B538</f>
        <v>1</v>
      </c>
      <c r="I537" s="109">
        <f>'[5]Pvt SP2D Pusdik'!C538</f>
        <v>3573198534</v>
      </c>
      <c r="J537" s="109">
        <f>SUM(J538,J586)</f>
        <v>4926801466</v>
      </c>
      <c r="K537" s="109">
        <f>SUM(K538,K586)</f>
        <v>20000000</v>
      </c>
      <c r="L537" s="109">
        <f>SUM(L538,L586)</f>
        <v>20000000</v>
      </c>
      <c r="M537" s="109">
        <f>SUM(M538,M586)</f>
        <v>19307650</v>
      </c>
      <c r="N537" s="109"/>
      <c r="O537" s="251"/>
      <c r="P537" s="251"/>
      <c r="Q537" s="144"/>
    </row>
    <row r="538" spans="1:17" ht="13.2" x14ac:dyDescent="0.25">
      <c r="A538" s="162" t="s">
        <v>438</v>
      </c>
      <c r="B538" s="217" t="s">
        <v>611</v>
      </c>
      <c r="C538" s="218" t="s">
        <v>439</v>
      </c>
      <c r="D538" s="219"/>
      <c r="E538" s="219" t="s">
        <v>562</v>
      </c>
      <c r="F538" s="220"/>
      <c r="G538" s="220">
        <f>SUM(G539,G557,G577)</f>
        <v>8408830000</v>
      </c>
      <c r="H538" s="220" t="b">
        <f>G538='[5]Pvt SP2D Pusdik'!B539</f>
        <v>1</v>
      </c>
      <c r="I538" s="220">
        <f>'[5]Pvt SP2D Pusdik'!C539</f>
        <v>3561513034</v>
      </c>
      <c r="J538" s="220">
        <f>SUM(J539,J557,J577)</f>
        <v>4847316966</v>
      </c>
      <c r="K538" s="220">
        <f>SUM(K539,K557,K577)</f>
        <v>16000000</v>
      </c>
      <c r="L538" s="220">
        <f>SUM(L539,L557,L577)</f>
        <v>16000000</v>
      </c>
      <c r="M538" s="220">
        <f>SUM(M539,M557,M577)</f>
        <v>15383450</v>
      </c>
      <c r="N538" s="220">
        <f>L538-M538</f>
        <v>616550</v>
      </c>
      <c r="O538" s="251"/>
      <c r="P538" s="251"/>
      <c r="Q538" s="144"/>
    </row>
    <row r="539" spans="1:17" ht="13.2" x14ac:dyDescent="0.25">
      <c r="A539" s="162" t="s">
        <v>440</v>
      </c>
      <c r="B539" s="191" t="s">
        <v>21</v>
      </c>
      <c r="C539" s="192" t="s">
        <v>441</v>
      </c>
      <c r="D539" s="193"/>
      <c r="E539" s="193"/>
      <c r="F539" s="194"/>
      <c r="G539" s="194">
        <f>SUM(G540,G547,G550,G552,G554)</f>
        <v>2523377000</v>
      </c>
      <c r="H539" s="194" t="b">
        <f>G539='[5]Pvt SP2D Pusdik'!B540</f>
        <v>1</v>
      </c>
      <c r="I539" s="194">
        <f>'[5]Pvt SP2D Pusdik'!C540</f>
        <v>17228450</v>
      </c>
      <c r="J539" s="194">
        <f>SUM(J540,J547,J550,J552,J554)</f>
        <v>2506148550</v>
      </c>
      <c r="K539" s="194">
        <f>SUM(K540,K547,K550,K552,K554)</f>
        <v>8000000</v>
      </c>
      <c r="L539" s="194">
        <f>SUM(L540,L547,L550,L552,L554)</f>
        <v>8000000</v>
      </c>
      <c r="M539" s="194">
        <f>SUM(M540,M547,M550,M552,M554)</f>
        <v>7688700</v>
      </c>
      <c r="N539" s="194"/>
      <c r="O539" s="251" t="s">
        <v>505</v>
      </c>
      <c r="P539" s="251" t="s">
        <v>506</v>
      </c>
      <c r="Q539" s="144"/>
    </row>
    <row r="540" spans="1:17" ht="13.2" x14ac:dyDescent="0.25">
      <c r="A540" s="162" t="s">
        <v>442</v>
      </c>
      <c r="B540" s="176" t="s">
        <v>534</v>
      </c>
      <c r="C540" s="70" t="s">
        <v>24</v>
      </c>
      <c r="D540" s="69"/>
      <c r="E540" s="69"/>
      <c r="F540" s="71"/>
      <c r="G540" s="71">
        <f>SUM(G541:G546)</f>
        <v>129600000</v>
      </c>
      <c r="H540" s="71" t="b">
        <f>G540='[5]Pvt SP2D Pusdik'!B541</f>
        <v>1</v>
      </c>
      <c r="I540" s="71">
        <f>'[5]Pvt SP2D Pusdik'!C541</f>
        <v>14573450</v>
      </c>
      <c r="J540" s="71">
        <f>SUM(J541:J546)</f>
        <v>115026550</v>
      </c>
      <c r="K540" s="71">
        <f>SUM(K541:K546)</f>
        <v>8000000</v>
      </c>
      <c r="L540" s="71">
        <f>SUM(L541:L546)</f>
        <v>8000000</v>
      </c>
      <c r="M540" s="71">
        <f>SUM(M541:M546)</f>
        <v>7688700</v>
      </c>
      <c r="N540" s="71">
        <f>L540-M540</f>
        <v>311300</v>
      </c>
      <c r="O540" s="251"/>
      <c r="P540" s="251"/>
      <c r="Q540" s="144"/>
    </row>
    <row r="541" spans="1:17" ht="13.2" x14ac:dyDescent="0.25">
      <c r="A541" s="162" t="s">
        <v>443</v>
      </c>
      <c r="B541" s="177"/>
      <c r="C541" s="178" t="s">
        <v>563</v>
      </c>
      <c r="D541" s="179">
        <v>400</v>
      </c>
      <c r="E541" s="179" t="s">
        <v>26</v>
      </c>
      <c r="F541" s="181">
        <v>70000</v>
      </c>
      <c r="G541" s="181">
        <f t="shared" ref="G541:G546" si="133">ROUNDDOWN(D541*F541,-3)</f>
        <v>28000000</v>
      </c>
      <c r="H541" s="181" t="b">
        <f>G541='[5]Pvt SP2D Pusdik'!B542</f>
        <v>1</v>
      </c>
      <c r="I541" s="181">
        <f>'[5]Pvt SP2D Pusdik'!C542</f>
        <v>6739500</v>
      </c>
      <c r="J541" s="181">
        <f t="shared" ref="J541:J546" si="134">G541-I541</f>
        <v>21260500</v>
      </c>
      <c r="K541" s="181"/>
      <c r="L541" s="181"/>
      <c r="M541" s="181"/>
      <c r="N541" s="181"/>
      <c r="O541" s="251"/>
      <c r="P541" s="251"/>
      <c r="Q541" s="144"/>
    </row>
    <row r="542" spans="1:17" ht="13.2" x14ac:dyDescent="0.25">
      <c r="A542" s="162" t="s">
        <v>444</v>
      </c>
      <c r="B542" s="177"/>
      <c r="C542" s="178" t="s">
        <v>564</v>
      </c>
      <c r="D542" s="179">
        <v>8</v>
      </c>
      <c r="E542" s="179" t="s">
        <v>120</v>
      </c>
      <c r="F542" s="181">
        <v>1500000</v>
      </c>
      <c r="G542" s="181">
        <f t="shared" si="133"/>
        <v>12000000</v>
      </c>
      <c r="H542" s="181" t="b">
        <f>G542='[5]Pvt SP2D Pusdik'!B543</f>
        <v>1</v>
      </c>
      <c r="I542" s="181">
        <f>'[5]Pvt SP2D Pusdik'!C543</f>
        <v>2992950</v>
      </c>
      <c r="J542" s="181">
        <f t="shared" si="134"/>
        <v>9007050</v>
      </c>
      <c r="K542" s="181">
        <v>3000000</v>
      </c>
      <c r="L542" s="181">
        <v>3000000</v>
      </c>
      <c r="M542" s="181">
        <v>2968700</v>
      </c>
      <c r="N542" s="181"/>
      <c r="O542" s="251"/>
      <c r="P542" s="251"/>
      <c r="Q542" s="144"/>
    </row>
    <row r="543" spans="1:17" ht="13.2" x14ac:dyDescent="0.25">
      <c r="A543" s="162" t="s">
        <v>445</v>
      </c>
      <c r="B543" s="177"/>
      <c r="C543" s="178" t="s">
        <v>565</v>
      </c>
      <c r="D543" s="179">
        <v>8</v>
      </c>
      <c r="E543" s="179" t="s">
        <v>120</v>
      </c>
      <c r="F543" s="181">
        <v>1500000</v>
      </c>
      <c r="G543" s="181">
        <f t="shared" si="133"/>
        <v>12000000</v>
      </c>
      <c r="H543" s="181" t="b">
        <f>G543='[5]Pvt SP2D Pusdik'!B544</f>
        <v>1</v>
      </c>
      <c r="I543" s="181">
        <f>'[5]Pvt SP2D Pusdik'!C544</f>
        <v>2890000</v>
      </c>
      <c r="J543" s="181">
        <f t="shared" si="134"/>
        <v>9110000</v>
      </c>
      <c r="K543" s="181">
        <v>3000000</v>
      </c>
      <c r="L543" s="181">
        <v>3000000</v>
      </c>
      <c r="M543" s="181">
        <v>2805000</v>
      </c>
      <c r="N543" s="181">
        <f>L543-M543</f>
        <v>195000</v>
      </c>
      <c r="O543" s="251"/>
      <c r="P543" s="251"/>
      <c r="Q543" s="144"/>
    </row>
    <row r="544" spans="1:17" ht="13.2" x14ac:dyDescent="0.25">
      <c r="A544" s="162" t="s">
        <v>446</v>
      </c>
      <c r="B544" s="177"/>
      <c r="C544" s="178" t="s">
        <v>566</v>
      </c>
      <c r="D544" s="179">
        <v>8</v>
      </c>
      <c r="E544" s="179" t="s">
        <v>120</v>
      </c>
      <c r="F544" s="181">
        <v>1000000</v>
      </c>
      <c r="G544" s="181">
        <f t="shared" si="133"/>
        <v>8000000</v>
      </c>
      <c r="H544" s="181" t="b">
        <f>G544='[5]Pvt SP2D Pusdik'!B545</f>
        <v>1</v>
      </c>
      <c r="I544" s="181">
        <f>'[5]Pvt SP2D Pusdik'!C545</f>
        <v>1951000</v>
      </c>
      <c r="J544" s="181">
        <f t="shared" si="134"/>
        <v>6049000</v>
      </c>
      <c r="K544" s="181">
        <v>2000000</v>
      </c>
      <c r="L544" s="181">
        <v>2000000</v>
      </c>
      <c r="M544" s="181">
        <v>1915000</v>
      </c>
      <c r="N544" s="181"/>
      <c r="O544" s="251"/>
      <c r="P544" s="251"/>
      <c r="Q544" s="144"/>
    </row>
    <row r="545" spans="1:17" ht="13.2" x14ac:dyDescent="0.25">
      <c r="A545" s="162" t="s">
        <v>447</v>
      </c>
      <c r="B545" s="177"/>
      <c r="C545" s="178" t="s">
        <v>909</v>
      </c>
      <c r="D545" s="179">
        <v>120</v>
      </c>
      <c r="E545" s="179" t="s">
        <v>55</v>
      </c>
      <c r="F545" s="181">
        <v>280000</v>
      </c>
      <c r="G545" s="181">
        <f t="shared" si="133"/>
        <v>33600000</v>
      </c>
      <c r="H545" s="181" t="b">
        <f>G545='[5]Pvt SP2D Pusdik'!B546</f>
        <v>1</v>
      </c>
      <c r="I545" s="181">
        <f>'[5]Pvt SP2D Pusdik'!C546</f>
        <v>0</v>
      </c>
      <c r="J545" s="181">
        <f t="shared" si="134"/>
        <v>33600000</v>
      </c>
      <c r="K545" s="181"/>
      <c r="L545" s="181"/>
      <c r="M545" s="181"/>
      <c r="N545" s="181"/>
      <c r="O545" s="251"/>
      <c r="P545" s="251"/>
      <c r="Q545" s="144"/>
    </row>
    <row r="546" spans="1:17" ht="13.2" x14ac:dyDescent="0.25">
      <c r="A546" s="162" t="s">
        <v>910</v>
      </c>
      <c r="B546" s="177"/>
      <c r="C546" s="178" t="s">
        <v>911</v>
      </c>
      <c r="D546" s="179">
        <v>90</v>
      </c>
      <c r="E546" s="179" t="s">
        <v>59</v>
      </c>
      <c r="F546" s="181">
        <v>400000</v>
      </c>
      <c r="G546" s="181">
        <f t="shared" si="133"/>
        <v>36000000</v>
      </c>
      <c r="H546" s="181" t="b">
        <f>G546='[5]Pvt SP2D Pusdik'!B547</f>
        <v>1</v>
      </c>
      <c r="I546" s="181">
        <f>'[5]Pvt SP2D Pusdik'!C547</f>
        <v>0</v>
      </c>
      <c r="J546" s="181">
        <f t="shared" si="134"/>
        <v>36000000</v>
      </c>
      <c r="K546" s="181"/>
      <c r="L546" s="181"/>
      <c r="M546" s="181"/>
      <c r="N546" s="181"/>
      <c r="O546" s="251"/>
      <c r="P546" s="251"/>
      <c r="Q546" s="144"/>
    </row>
    <row r="547" spans="1:17" ht="13.2" x14ac:dyDescent="0.25">
      <c r="A547" s="162" t="s">
        <v>448</v>
      </c>
      <c r="B547" s="183" t="s">
        <v>535</v>
      </c>
      <c r="C547" s="75" t="s">
        <v>73</v>
      </c>
      <c r="D547" s="74"/>
      <c r="E547" s="74"/>
      <c r="F547" s="76"/>
      <c r="G547" s="76">
        <f>SUM(G548:G549)</f>
        <v>2072227000</v>
      </c>
      <c r="H547" s="76" t="b">
        <f>G547='[5]Pvt SP2D Pusdik'!B548</f>
        <v>1</v>
      </c>
      <c r="I547" s="76">
        <f>'[5]Pvt SP2D Pusdik'!C548</f>
        <v>0</v>
      </c>
      <c r="J547" s="76">
        <f>SUM(J548:J549)</f>
        <v>2072227000</v>
      </c>
      <c r="K547" s="76">
        <f>SUM(K548:K549)</f>
        <v>0</v>
      </c>
      <c r="L547" s="76">
        <f>SUM(L548:L549)</f>
        <v>0</v>
      </c>
      <c r="M547" s="76">
        <f>SUM(M548:M549)</f>
        <v>0</v>
      </c>
      <c r="N547" s="76">
        <f t="shared" ref="N547" si="135">SUM(N548,N552,N554)</f>
        <v>0</v>
      </c>
      <c r="O547" s="251"/>
      <c r="P547" s="251"/>
      <c r="Q547" s="144"/>
    </row>
    <row r="548" spans="1:17" ht="13.2" x14ac:dyDescent="0.25">
      <c r="A548" s="162" t="s">
        <v>449</v>
      </c>
      <c r="B548" s="177"/>
      <c r="C548" s="178" t="s">
        <v>912</v>
      </c>
      <c r="D548" s="179">
        <v>89</v>
      </c>
      <c r="E548" s="179" t="s">
        <v>26</v>
      </c>
      <c r="F548" s="181">
        <v>23280641</v>
      </c>
      <c r="G548" s="181">
        <f>ROUNDDOWN(D548*F548,-3)</f>
        <v>2071977000</v>
      </c>
      <c r="H548" s="181" t="b">
        <f>G548='[5]Pvt SP2D Pusdik'!B549</f>
        <v>1</v>
      </c>
      <c r="I548" s="181">
        <f>'[5]Pvt SP2D Pusdik'!C549</f>
        <v>0</v>
      </c>
      <c r="J548" s="181">
        <f t="shared" ref="J548:J549" si="136">G548-I548</f>
        <v>2071977000</v>
      </c>
      <c r="K548" s="181"/>
      <c r="L548" s="181"/>
      <c r="M548" s="181"/>
      <c r="N548" s="181">
        <f>L548-M548</f>
        <v>0</v>
      </c>
      <c r="O548" s="251"/>
      <c r="P548" s="251"/>
      <c r="Q548" s="144"/>
    </row>
    <row r="549" spans="1:17" ht="13.2" x14ac:dyDescent="0.25">
      <c r="A549" s="162" t="s">
        <v>450</v>
      </c>
      <c r="B549" s="177"/>
      <c r="C549" s="178" t="s">
        <v>913</v>
      </c>
      <c r="D549" s="179">
        <v>1</v>
      </c>
      <c r="E549" s="179" t="s">
        <v>120</v>
      </c>
      <c r="F549" s="181">
        <v>250000</v>
      </c>
      <c r="G549" s="181">
        <f>ROUNDDOWN(D549*F549,-3)</f>
        <v>250000</v>
      </c>
      <c r="H549" s="181" t="b">
        <f>G549='[5]Pvt SP2D Pusdik'!B550</f>
        <v>1</v>
      </c>
      <c r="I549" s="181">
        <f>'[5]Pvt SP2D Pusdik'!C550</f>
        <v>0</v>
      </c>
      <c r="J549" s="181">
        <f t="shared" si="136"/>
        <v>250000</v>
      </c>
      <c r="K549" s="181"/>
      <c r="L549" s="181"/>
      <c r="M549" s="181"/>
      <c r="N549" s="181"/>
      <c r="O549" s="251"/>
      <c r="P549" s="251"/>
      <c r="Q549" s="144"/>
    </row>
    <row r="550" spans="1:17" ht="13.2" x14ac:dyDescent="0.25">
      <c r="A550" s="162" t="s">
        <v>451</v>
      </c>
      <c r="B550" s="183" t="s">
        <v>538</v>
      </c>
      <c r="C550" s="75" t="s">
        <v>31</v>
      </c>
      <c r="D550" s="74"/>
      <c r="E550" s="74"/>
      <c r="F550" s="76"/>
      <c r="G550" s="76">
        <f>G551</f>
        <v>10000000</v>
      </c>
      <c r="H550" s="76" t="b">
        <f>G550='[5]Pvt SP2D Pusdik'!B551</f>
        <v>1</v>
      </c>
      <c r="I550" s="76">
        <f>'[5]Pvt SP2D Pusdik'!C551</f>
        <v>0</v>
      </c>
      <c r="J550" s="76">
        <f>J551</f>
        <v>10000000</v>
      </c>
      <c r="K550" s="76">
        <f>K551</f>
        <v>0</v>
      </c>
      <c r="L550" s="76">
        <f>L551</f>
        <v>0</v>
      </c>
      <c r="M550" s="76">
        <f>M551</f>
        <v>0</v>
      </c>
      <c r="N550" s="76"/>
      <c r="O550" s="251"/>
      <c r="P550" s="251"/>
      <c r="Q550" s="144"/>
    </row>
    <row r="551" spans="1:17" ht="13.2" x14ac:dyDescent="0.25">
      <c r="A551" s="162" t="s">
        <v>452</v>
      </c>
      <c r="B551" s="177"/>
      <c r="C551" s="178" t="s">
        <v>567</v>
      </c>
      <c r="D551" s="179">
        <v>10</v>
      </c>
      <c r="E551" s="179" t="s">
        <v>33</v>
      </c>
      <c r="F551" s="181">
        <v>1000000</v>
      </c>
      <c r="G551" s="181">
        <f>ROUNDDOWN(D551*F551,-3)</f>
        <v>10000000</v>
      </c>
      <c r="H551" s="181" t="b">
        <f>G551='[5]Pvt SP2D Pusdik'!B552</f>
        <v>1</v>
      </c>
      <c r="I551" s="181">
        <f>'[5]Pvt SP2D Pusdik'!C552</f>
        <v>0</v>
      </c>
      <c r="J551" s="181">
        <f>G551-I551</f>
        <v>10000000</v>
      </c>
      <c r="K551" s="181"/>
      <c r="L551" s="181"/>
      <c r="M551" s="181"/>
      <c r="N551" s="181"/>
      <c r="O551" s="251"/>
      <c r="P551" s="251"/>
      <c r="Q551" s="144"/>
    </row>
    <row r="552" spans="1:17" ht="13.2" x14ac:dyDescent="0.25">
      <c r="A552" s="162" t="s">
        <v>453</v>
      </c>
      <c r="B552" s="183" t="s">
        <v>914</v>
      </c>
      <c r="C552" s="75" t="s">
        <v>185</v>
      </c>
      <c r="D552" s="74"/>
      <c r="E552" s="74"/>
      <c r="F552" s="76"/>
      <c r="G552" s="76">
        <f>G553</f>
        <v>76950000</v>
      </c>
      <c r="H552" s="76" t="b">
        <f>G552='[5]Pvt SP2D Pusdik'!B553</f>
        <v>1</v>
      </c>
      <c r="I552" s="76">
        <f>'[5]Pvt SP2D Pusdik'!C553</f>
        <v>0</v>
      </c>
      <c r="J552" s="76">
        <f>J553</f>
        <v>76950000</v>
      </c>
      <c r="K552" s="76">
        <f>K553</f>
        <v>0</v>
      </c>
      <c r="L552" s="76">
        <f>L553</f>
        <v>0</v>
      </c>
      <c r="M552" s="76">
        <f>M553</f>
        <v>0</v>
      </c>
      <c r="N552" s="76">
        <f>L552-M552</f>
        <v>0</v>
      </c>
      <c r="O552" s="251"/>
      <c r="P552" s="251"/>
      <c r="Q552" s="144"/>
    </row>
    <row r="553" spans="1:17" ht="13.2" x14ac:dyDescent="0.25">
      <c r="A553" s="188" t="s">
        <v>454</v>
      </c>
      <c r="B553" s="177"/>
      <c r="C553" s="178" t="s">
        <v>915</v>
      </c>
      <c r="D553" s="179">
        <v>90</v>
      </c>
      <c r="E553" s="179" t="s">
        <v>26</v>
      </c>
      <c r="F553" s="181">
        <v>855000</v>
      </c>
      <c r="G553" s="181">
        <f>ROUNDDOWN(D553*F553,-3)</f>
        <v>76950000</v>
      </c>
      <c r="H553" s="181" t="b">
        <f>G553='[5]Pvt SP2D Pusdik'!B554</f>
        <v>1</v>
      </c>
      <c r="I553" s="181">
        <f>'[5]Pvt SP2D Pusdik'!C554</f>
        <v>0</v>
      </c>
      <c r="J553" s="181">
        <f>G553-I553</f>
        <v>76950000</v>
      </c>
      <c r="K553" s="181"/>
      <c r="L553" s="181"/>
      <c r="M553" s="181"/>
      <c r="N553" s="181"/>
      <c r="O553" s="251"/>
      <c r="P553" s="251"/>
      <c r="Q553" s="144"/>
    </row>
    <row r="554" spans="1:17" ht="13.2" x14ac:dyDescent="0.25">
      <c r="A554" s="162" t="s">
        <v>455</v>
      </c>
      <c r="B554" s="189" t="s">
        <v>536</v>
      </c>
      <c r="C554" s="78" t="s">
        <v>35</v>
      </c>
      <c r="D554" s="77"/>
      <c r="E554" s="77"/>
      <c r="F554" s="79"/>
      <c r="G554" s="79">
        <f>SUM(G555:G556)</f>
        <v>234600000</v>
      </c>
      <c r="H554" s="79" t="b">
        <f>G554='[5]Pvt SP2D Pusdik'!B555</f>
        <v>1</v>
      </c>
      <c r="I554" s="79">
        <f>'[5]Pvt SP2D Pusdik'!C555</f>
        <v>2655000</v>
      </c>
      <c r="J554" s="79">
        <f>SUM(J555:J556)</f>
        <v>231945000</v>
      </c>
      <c r="K554" s="79">
        <f>SUM(K555:K556)</f>
        <v>0</v>
      </c>
      <c r="L554" s="79">
        <f>SUM(L555:L556)</f>
        <v>0</v>
      </c>
      <c r="M554" s="79">
        <f>SUM(M555:M556)</f>
        <v>0</v>
      </c>
      <c r="N554" s="79">
        <f>L554-M554</f>
        <v>0</v>
      </c>
      <c r="O554" s="251"/>
      <c r="P554" s="251"/>
      <c r="Q554" s="144"/>
    </row>
    <row r="555" spans="1:17" ht="13.2" x14ac:dyDescent="0.25">
      <c r="A555" s="162" t="s">
        <v>456</v>
      </c>
      <c r="B555" s="177"/>
      <c r="C555" s="178" t="s">
        <v>916</v>
      </c>
      <c r="D555" s="179">
        <v>20</v>
      </c>
      <c r="E555" s="179" t="s">
        <v>26</v>
      </c>
      <c r="F555" s="181">
        <v>5500000</v>
      </c>
      <c r="G555" s="181">
        <f>ROUNDDOWN(D555*F555,-3)</f>
        <v>110000000</v>
      </c>
      <c r="H555" s="181" t="b">
        <f>G555='[5]Pvt SP2D Pusdik'!B556</f>
        <v>1</v>
      </c>
      <c r="I555" s="181">
        <f>'[5]Pvt SP2D Pusdik'!C556</f>
        <v>2655000</v>
      </c>
      <c r="J555" s="181">
        <f t="shared" ref="J555:J556" si="137">G555-I555</f>
        <v>107345000</v>
      </c>
      <c r="K555" s="181"/>
      <c r="L555" s="181"/>
      <c r="M555" s="181"/>
      <c r="N555" s="181"/>
      <c r="O555" s="251"/>
      <c r="P555" s="251"/>
      <c r="Q555" s="144"/>
    </row>
    <row r="556" spans="1:17" ht="13.2" x14ac:dyDescent="0.25">
      <c r="A556" s="162" t="s">
        <v>457</v>
      </c>
      <c r="B556" s="177"/>
      <c r="C556" s="178" t="s">
        <v>917</v>
      </c>
      <c r="D556" s="179">
        <v>89</v>
      </c>
      <c r="E556" s="179" t="s">
        <v>26</v>
      </c>
      <c r="F556" s="181">
        <v>1400000</v>
      </c>
      <c r="G556" s="181">
        <f>ROUNDDOWN(D556*F556,-3)</f>
        <v>124600000</v>
      </c>
      <c r="H556" s="181" t="b">
        <f>G556='[5]Pvt SP2D Pusdik'!B557</f>
        <v>1</v>
      </c>
      <c r="I556" s="181">
        <f>'[5]Pvt SP2D Pusdik'!C557</f>
        <v>0</v>
      </c>
      <c r="J556" s="181">
        <f t="shared" si="137"/>
        <v>124600000</v>
      </c>
      <c r="K556" s="181"/>
      <c r="L556" s="181"/>
      <c r="M556" s="181"/>
      <c r="N556" s="181">
        <f t="shared" ref="N556" si="138">N557</f>
        <v>184550</v>
      </c>
      <c r="O556" s="251"/>
      <c r="P556" s="251"/>
      <c r="Q556" s="144"/>
    </row>
    <row r="557" spans="1:17" ht="13.2" x14ac:dyDescent="0.25">
      <c r="A557" s="162" t="s">
        <v>458</v>
      </c>
      <c r="B557" s="191" t="s">
        <v>38</v>
      </c>
      <c r="C557" s="192" t="s">
        <v>459</v>
      </c>
      <c r="D557" s="193"/>
      <c r="E557" s="193"/>
      <c r="F557" s="194"/>
      <c r="G557" s="194">
        <f>SUM(G558,G565,G568,G570,G573)</f>
        <v>5699412000</v>
      </c>
      <c r="H557" s="194" t="b">
        <f>G557='[5]Pvt SP2D Pusdik'!B558</f>
        <v>1</v>
      </c>
      <c r="I557" s="194">
        <f>'[5]Pvt SP2D Pusdik'!C558</f>
        <v>3532514134</v>
      </c>
      <c r="J557" s="194">
        <f>SUM(J558,J565,J568,J570,J573)</f>
        <v>2166897866</v>
      </c>
      <c r="K557" s="194">
        <f>SUM(K558,K565,K568,K570,K573)</f>
        <v>4000000</v>
      </c>
      <c r="L557" s="194">
        <f>SUM(L558,L565,L568,L570,L573)</f>
        <v>4000000</v>
      </c>
      <c r="M557" s="194">
        <f>SUM(M558,M565,M568,M570,M573)</f>
        <v>3815450</v>
      </c>
      <c r="N557" s="194">
        <f t="shared" ref="N557" si="139">SUM(N558,N563)</f>
        <v>184550</v>
      </c>
      <c r="O557" s="251" t="s">
        <v>505</v>
      </c>
      <c r="P557" s="251" t="s">
        <v>506</v>
      </c>
      <c r="Q557" s="144"/>
    </row>
    <row r="558" spans="1:17" ht="13.2" x14ac:dyDescent="0.25">
      <c r="A558" s="162" t="s">
        <v>460</v>
      </c>
      <c r="B558" s="176" t="s">
        <v>534</v>
      </c>
      <c r="C558" s="70" t="s">
        <v>24</v>
      </c>
      <c r="D558" s="69"/>
      <c r="E558" s="69"/>
      <c r="F558" s="71"/>
      <c r="G558" s="71">
        <f>SUM(G559:G564)</f>
        <v>64620000</v>
      </c>
      <c r="H558" s="71" t="b">
        <f>G558='[5]Pvt SP2D Pusdik'!B559</f>
        <v>1</v>
      </c>
      <c r="I558" s="71">
        <f>'[5]Pvt SP2D Pusdik'!C559</f>
        <v>13808900</v>
      </c>
      <c r="J558" s="71">
        <f>SUM(J559:J564)</f>
        <v>50811100</v>
      </c>
      <c r="K558" s="71">
        <f>SUM(K559:K564)</f>
        <v>4000000</v>
      </c>
      <c r="L558" s="71">
        <f>SUM(L559:L564)</f>
        <v>4000000</v>
      </c>
      <c r="M558" s="71">
        <f>SUM(M559:M564)</f>
        <v>3815450</v>
      </c>
      <c r="N558" s="71">
        <f>L558-M558</f>
        <v>184550</v>
      </c>
      <c r="O558" s="251"/>
      <c r="P558" s="251"/>
      <c r="Q558" s="144"/>
    </row>
    <row r="559" spans="1:17" ht="13.2" x14ac:dyDescent="0.25">
      <c r="A559" s="162" t="s">
        <v>461</v>
      </c>
      <c r="B559" s="177"/>
      <c r="C559" s="178" t="s">
        <v>563</v>
      </c>
      <c r="D559" s="179">
        <v>100</v>
      </c>
      <c r="E559" s="179" t="s">
        <v>26</v>
      </c>
      <c r="F559" s="181">
        <v>70000</v>
      </c>
      <c r="G559" s="181">
        <f t="shared" ref="G559:G564" si="140">ROUNDDOWN(D559*F559,-3)</f>
        <v>7000000</v>
      </c>
      <c r="H559" s="181" t="b">
        <f>G559='[5]Pvt SP2D Pusdik'!B560</f>
        <v>1</v>
      </c>
      <c r="I559" s="181">
        <f>'[5]Pvt SP2D Pusdik'!C560</f>
        <v>2160000</v>
      </c>
      <c r="J559" s="181">
        <f t="shared" ref="J559:J564" si="141">G559-I559</f>
        <v>4840000</v>
      </c>
      <c r="K559" s="181"/>
      <c r="L559" s="181"/>
      <c r="M559" s="181"/>
      <c r="N559" s="181"/>
      <c r="O559" s="251"/>
      <c r="P559" s="251"/>
      <c r="Q559" s="144"/>
    </row>
    <row r="560" spans="1:17" ht="13.2" x14ac:dyDescent="0.25">
      <c r="A560" s="162" t="s">
        <v>462</v>
      </c>
      <c r="B560" s="177"/>
      <c r="C560" s="178" t="s">
        <v>564</v>
      </c>
      <c r="D560" s="179">
        <v>8</v>
      </c>
      <c r="E560" s="179" t="s">
        <v>120</v>
      </c>
      <c r="F560" s="181">
        <v>1500000</v>
      </c>
      <c r="G560" s="181">
        <f t="shared" si="140"/>
        <v>12000000</v>
      </c>
      <c r="H560" s="181" t="b">
        <f>G560='[5]Pvt SP2D Pusdik'!B561</f>
        <v>1</v>
      </c>
      <c r="I560" s="181">
        <f>'[5]Pvt SP2D Pusdik'!C561</f>
        <v>4426900</v>
      </c>
      <c r="J560" s="181">
        <f t="shared" si="141"/>
        <v>7573100</v>
      </c>
      <c r="K560" s="181">
        <v>1500000</v>
      </c>
      <c r="L560" s="181">
        <v>1500000</v>
      </c>
      <c r="M560" s="181">
        <v>1464450</v>
      </c>
      <c r="N560" s="181"/>
      <c r="O560" s="251"/>
      <c r="P560" s="251"/>
      <c r="Q560" s="144"/>
    </row>
    <row r="561" spans="1:17" ht="13.2" x14ac:dyDescent="0.25">
      <c r="A561" s="162" t="s">
        <v>463</v>
      </c>
      <c r="B561" s="177"/>
      <c r="C561" s="178" t="s">
        <v>565</v>
      </c>
      <c r="D561" s="179">
        <v>8</v>
      </c>
      <c r="E561" s="179" t="s">
        <v>120</v>
      </c>
      <c r="F561" s="181">
        <v>1500000</v>
      </c>
      <c r="G561" s="181">
        <f t="shared" si="140"/>
        <v>12000000</v>
      </c>
      <c r="H561" s="181" t="b">
        <f>G561='[5]Pvt SP2D Pusdik'!B562</f>
        <v>1</v>
      </c>
      <c r="I561" s="181">
        <f>'[5]Pvt SP2D Pusdik'!C562</f>
        <v>4250000</v>
      </c>
      <c r="J561" s="181">
        <f t="shared" si="141"/>
        <v>7750000</v>
      </c>
      <c r="K561" s="181">
        <v>1500000</v>
      </c>
      <c r="L561" s="181">
        <v>1500000</v>
      </c>
      <c r="M561" s="181">
        <v>1370000</v>
      </c>
      <c r="N561" s="181"/>
      <c r="O561" s="251"/>
      <c r="P561" s="251"/>
      <c r="Q561" s="144"/>
    </row>
    <row r="562" spans="1:17" ht="13.2" x14ac:dyDescent="0.25">
      <c r="A562" s="162" t="s">
        <v>464</v>
      </c>
      <c r="B562" s="177"/>
      <c r="C562" s="178" t="s">
        <v>566</v>
      </c>
      <c r="D562" s="179">
        <v>8</v>
      </c>
      <c r="E562" s="179" t="s">
        <v>120</v>
      </c>
      <c r="F562" s="181">
        <v>1000000</v>
      </c>
      <c r="G562" s="181">
        <f t="shared" si="140"/>
        <v>8000000</v>
      </c>
      <c r="H562" s="181" t="b">
        <f>G562='[5]Pvt SP2D Pusdik'!B563</f>
        <v>1</v>
      </c>
      <c r="I562" s="181">
        <f>'[5]Pvt SP2D Pusdik'!C563</f>
        <v>2972000</v>
      </c>
      <c r="J562" s="181">
        <f t="shared" si="141"/>
        <v>5028000</v>
      </c>
      <c r="K562" s="181">
        <v>1000000</v>
      </c>
      <c r="L562" s="181">
        <v>1000000</v>
      </c>
      <c r="M562" s="181">
        <v>981000</v>
      </c>
      <c r="N562" s="181"/>
      <c r="O562" s="251"/>
      <c r="P562" s="251"/>
      <c r="Q562" s="144"/>
    </row>
    <row r="563" spans="1:17" ht="13.2" x14ac:dyDescent="0.25">
      <c r="A563" s="162" t="s">
        <v>465</v>
      </c>
      <c r="B563" s="177"/>
      <c r="C563" s="178" t="s">
        <v>822</v>
      </c>
      <c r="D563" s="179">
        <v>30</v>
      </c>
      <c r="E563" s="179" t="s">
        <v>59</v>
      </c>
      <c r="F563" s="181">
        <v>350000</v>
      </c>
      <c r="G563" s="181">
        <f t="shared" si="140"/>
        <v>10500000</v>
      </c>
      <c r="H563" s="181" t="b">
        <f>G563='[5]Pvt SP2D Pusdik'!B564</f>
        <v>1</v>
      </c>
      <c r="I563" s="181">
        <f>'[5]Pvt SP2D Pusdik'!C564</f>
        <v>0</v>
      </c>
      <c r="J563" s="181">
        <f t="shared" si="141"/>
        <v>10500000</v>
      </c>
      <c r="K563" s="181"/>
      <c r="L563" s="181"/>
      <c r="M563" s="181"/>
      <c r="N563" s="181">
        <f>L563-M563</f>
        <v>0</v>
      </c>
      <c r="O563" s="251"/>
      <c r="P563" s="251"/>
      <c r="Q563" s="144"/>
    </row>
    <row r="564" spans="1:17" ht="13.2" x14ac:dyDescent="0.25">
      <c r="A564" s="162" t="s">
        <v>918</v>
      </c>
      <c r="B564" s="177"/>
      <c r="C564" s="178" t="s">
        <v>824</v>
      </c>
      <c r="D564" s="179">
        <v>54</v>
      </c>
      <c r="E564" s="179" t="s">
        <v>919</v>
      </c>
      <c r="F564" s="181">
        <v>280000</v>
      </c>
      <c r="G564" s="181">
        <f t="shared" si="140"/>
        <v>15120000</v>
      </c>
      <c r="H564" s="181" t="b">
        <f>G564='[5]Pvt SP2D Pusdik'!B565</f>
        <v>1</v>
      </c>
      <c r="I564" s="181">
        <f>'[5]Pvt SP2D Pusdik'!C565</f>
        <v>0</v>
      </c>
      <c r="J564" s="181">
        <f t="shared" si="141"/>
        <v>15120000</v>
      </c>
      <c r="K564" s="181"/>
      <c r="L564" s="181"/>
      <c r="M564" s="181"/>
      <c r="N564" s="181"/>
      <c r="O564" s="251"/>
      <c r="P564" s="251"/>
      <c r="Q564" s="144"/>
    </row>
    <row r="565" spans="1:17" ht="13.2" x14ac:dyDescent="0.25">
      <c r="A565" s="162" t="s">
        <v>466</v>
      </c>
      <c r="B565" s="183" t="s">
        <v>535</v>
      </c>
      <c r="C565" s="75" t="s">
        <v>73</v>
      </c>
      <c r="D565" s="74"/>
      <c r="E565" s="179"/>
      <c r="F565" s="76"/>
      <c r="G565" s="76">
        <f>SUM(G566:G567)</f>
        <v>5257592000</v>
      </c>
      <c r="H565" s="76" t="b">
        <f>G565='[5]Pvt SP2D Pusdik'!B566</f>
        <v>1</v>
      </c>
      <c r="I565" s="76">
        <f>'[5]Pvt SP2D Pusdik'!C566</f>
        <v>3456281674</v>
      </c>
      <c r="J565" s="76">
        <f>SUM(J566:J567)</f>
        <v>1801310326</v>
      </c>
      <c r="K565" s="76">
        <f>SUM(K566:K567)</f>
        <v>0</v>
      </c>
      <c r="L565" s="76">
        <f>SUM(L566:L567)</f>
        <v>0</v>
      </c>
      <c r="M565" s="76">
        <f>SUM(M566:M567)</f>
        <v>0</v>
      </c>
      <c r="N565" s="76"/>
      <c r="O565" s="251"/>
      <c r="P565" s="251"/>
    </row>
    <row r="566" spans="1:17" s="145" customFormat="1" ht="13.2" x14ac:dyDescent="0.25">
      <c r="A566" s="162" t="s">
        <v>467</v>
      </c>
      <c r="B566" s="177"/>
      <c r="C566" s="178" t="s">
        <v>912</v>
      </c>
      <c r="D566" s="179">
        <v>101</v>
      </c>
      <c r="E566" s="179" t="s">
        <v>26</v>
      </c>
      <c r="F566" s="181">
        <v>52047941</v>
      </c>
      <c r="G566" s="181">
        <f>ROUNDDOWN(D566*F566,-3)</f>
        <v>5256842000</v>
      </c>
      <c r="H566" s="181" t="b">
        <f>G566='[5]Pvt SP2D Pusdik'!B567</f>
        <v>1</v>
      </c>
      <c r="I566" s="181">
        <f>'[5]Pvt SP2D Pusdik'!C567</f>
        <v>3456281674</v>
      </c>
      <c r="J566" s="181">
        <f t="shared" ref="J566:J567" si="142">G566-I566</f>
        <v>1800560326</v>
      </c>
      <c r="K566" s="181"/>
      <c r="L566" s="181"/>
      <c r="M566" s="181"/>
      <c r="N566" s="181"/>
      <c r="O566" s="251"/>
      <c r="P566" s="251"/>
    </row>
    <row r="567" spans="1:17" s="145" customFormat="1" ht="13.2" x14ac:dyDescent="0.25">
      <c r="A567" s="162" t="s">
        <v>468</v>
      </c>
      <c r="B567" s="177"/>
      <c r="C567" s="178" t="s">
        <v>913</v>
      </c>
      <c r="D567" s="179">
        <v>3</v>
      </c>
      <c r="E567" s="179" t="s">
        <v>120</v>
      </c>
      <c r="F567" s="181">
        <v>250000</v>
      </c>
      <c r="G567" s="181">
        <f>ROUNDDOWN(D567*F567,-3)</f>
        <v>750000</v>
      </c>
      <c r="H567" s="181" t="b">
        <f>G567='[5]Pvt SP2D Pusdik'!B568</f>
        <v>1</v>
      </c>
      <c r="I567" s="181">
        <f>'[5]Pvt SP2D Pusdik'!C568</f>
        <v>0</v>
      </c>
      <c r="J567" s="181">
        <f t="shared" si="142"/>
        <v>750000</v>
      </c>
      <c r="K567" s="181"/>
      <c r="L567" s="181"/>
      <c r="M567" s="181"/>
      <c r="N567" s="181"/>
      <c r="O567" s="251"/>
      <c r="P567" s="251"/>
    </row>
    <row r="568" spans="1:17" s="145" customFormat="1" ht="13.2" x14ac:dyDescent="0.25">
      <c r="A568" s="162" t="s">
        <v>469</v>
      </c>
      <c r="B568" s="183" t="s">
        <v>538</v>
      </c>
      <c r="C568" s="75" t="s">
        <v>31</v>
      </c>
      <c r="D568" s="74"/>
      <c r="E568" s="179"/>
      <c r="F568" s="76"/>
      <c r="G568" s="76">
        <f>G569</f>
        <v>20000000</v>
      </c>
      <c r="H568" s="76" t="b">
        <f>G568='[5]Pvt SP2D Pusdik'!B569</f>
        <v>1</v>
      </c>
      <c r="I568" s="76">
        <f>'[5]Pvt SP2D Pusdik'!C569</f>
        <v>0</v>
      </c>
      <c r="J568" s="76">
        <f>J569</f>
        <v>20000000</v>
      </c>
      <c r="K568" s="76">
        <f>K569</f>
        <v>0</v>
      </c>
      <c r="L568" s="76">
        <f>L569</f>
        <v>0</v>
      </c>
      <c r="M568" s="76">
        <f>M569</f>
        <v>0</v>
      </c>
      <c r="N568" s="76"/>
      <c r="O568" s="251"/>
      <c r="P568" s="251"/>
    </row>
    <row r="569" spans="1:17" s="145" customFormat="1" ht="13.2" x14ac:dyDescent="0.25">
      <c r="A569" s="162" t="s">
        <v>470</v>
      </c>
      <c r="B569" s="177"/>
      <c r="C569" s="178" t="s">
        <v>567</v>
      </c>
      <c r="D569" s="179">
        <v>20</v>
      </c>
      <c r="E569" s="179" t="s">
        <v>33</v>
      </c>
      <c r="F569" s="181">
        <v>1000000</v>
      </c>
      <c r="G569" s="181">
        <f>ROUNDDOWN(D569*F569,-3)</f>
        <v>20000000</v>
      </c>
      <c r="H569" s="181" t="b">
        <f>G569='[5]Pvt SP2D Pusdik'!B570</f>
        <v>1</v>
      </c>
      <c r="I569" s="181">
        <f>'[5]Pvt SP2D Pusdik'!C570</f>
        <v>0</v>
      </c>
      <c r="J569" s="181">
        <f>G569-I569</f>
        <v>20000000</v>
      </c>
      <c r="K569" s="181"/>
      <c r="L569" s="181"/>
      <c r="M569" s="181"/>
      <c r="N569" s="181"/>
      <c r="O569" s="251"/>
      <c r="P569" s="251"/>
    </row>
    <row r="570" spans="1:17" s="145" customFormat="1" ht="13.2" x14ac:dyDescent="0.25">
      <c r="A570" s="162" t="s">
        <v>471</v>
      </c>
      <c r="B570" s="183" t="s">
        <v>536</v>
      </c>
      <c r="C570" s="75" t="s">
        <v>35</v>
      </c>
      <c r="D570" s="74"/>
      <c r="E570" s="74"/>
      <c r="F570" s="76"/>
      <c r="G570" s="76">
        <f>SUM(G571:G572)</f>
        <v>152000000</v>
      </c>
      <c r="H570" s="76" t="b">
        <f>G570='[5]Pvt SP2D Pusdik'!B571</f>
        <v>1</v>
      </c>
      <c r="I570" s="76">
        <f>'[5]Pvt SP2D Pusdik'!C571</f>
        <v>62423560</v>
      </c>
      <c r="J570" s="76">
        <f>SUM(J571:J572)</f>
        <v>89576440</v>
      </c>
      <c r="K570" s="76">
        <f>SUM(K571:K572)</f>
        <v>0</v>
      </c>
      <c r="L570" s="76">
        <f>SUM(L571:L572)</f>
        <v>0</v>
      </c>
      <c r="M570" s="76">
        <f>SUM(M571:M572)</f>
        <v>0</v>
      </c>
      <c r="N570" s="76"/>
      <c r="O570" s="251"/>
      <c r="P570" s="251"/>
    </row>
    <row r="571" spans="1:17" s="145" customFormat="1" ht="13.2" x14ac:dyDescent="0.25">
      <c r="A571" s="162" t="s">
        <v>472</v>
      </c>
      <c r="B571" s="177"/>
      <c r="C571" s="178" t="s">
        <v>916</v>
      </c>
      <c r="D571" s="179">
        <v>20</v>
      </c>
      <c r="E571" s="179" t="s">
        <v>26</v>
      </c>
      <c r="F571" s="181">
        <v>5500000</v>
      </c>
      <c r="G571" s="181">
        <f>ROUNDDOWN(D571*F571,-3)</f>
        <v>110000000</v>
      </c>
      <c r="H571" s="181" t="b">
        <f>G571='[5]Pvt SP2D Pusdik'!B572</f>
        <v>1</v>
      </c>
      <c r="I571" s="181">
        <f>'[5]Pvt SP2D Pusdik'!C572</f>
        <v>62423560</v>
      </c>
      <c r="J571" s="181">
        <f t="shared" ref="J571:J572" si="143">G571-I571</f>
        <v>47576440</v>
      </c>
      <c r="K571" s="181"/>
      <c r="L571" s="181"/>
      <c r="M571" s="181"/>
      <c r="N571" s="181"/>
      <c r="O571" s="251"/>
      <c r="P571" s="251"/>
    </row>
    <row r="572" spans="1:17" s="145" customFormat="1" ht="13.2" x14ac:dyDescent="0.25">
      <c r="A572" s="162" t="s">
        <v>473</v>
      </c>
      <c r="B572" s="177"/>
      <c r="C572" s="178" t="s">
        <v>917</v>
      </c>
      <c r="D572" s="179">
        <v>28</v>
      </c>
      <c r="E572" s="179" t="s">
        <v>26</v>
      </c>
      <c r="F572" s="181">
        <v>1500000</v>
      </c>
      <c r="G572" s="181">
        <f>ROUNDDOWN(D572*F572,-3)</f>
        <v>42000000</v>
      </c>
      <c r="H572" s="181" t="b">
        <f>G572='[5]Pvt SP2D Pusdik'!B573</f>
        <v>1</v>
      </c>
      <c r="I572" s="181">
        <f>'[5]Pvt SP2D Pusdik'!C573</f>
        <v>0</v>
      </c>
      <c r="J572" s="181">
        <f t="shared" si="143"/>
        <v>42000000</v>
      </c>
      <c r="K572" s="181"/>
      <c r="L572" s="181"/>
      <c r="M572" s="181"/>
      <c r="N572" s="181"/>
      <c r="O572" s="251"/>
      <c r="P572" s="251"/>
    </row>
    <row r="573" spans="1:17" s="145" customFormat="1" ht="13.2" x14ac:dyDescent="0.25">
      <c r="A573" s="162" t="s">
        <v>474</v>
      </c>
      <c r="B573" s="183" t="s">
        <v>539</v>
      </c>
      <c r="C573" s="75" t="s">
        <v>475</v>
      </c>
      <c r="D573" s="74"/>
      <c r="E573" s="74"/>
      <c r="F573" s="76"/>
      <c r="G573" s="76">
        <f>SUM(G574:G576)</f>
        <v>205200000</v>
      </c>
      <c r="H573" s="76" t="b">
        <f>G573='[5]Pvt SP2D Pusdik'!B574</f>
        <v>1</v>
      </c>
      <c r="I573" s="76">
        <f>'[5]Pvt SP2D Pusdik'!C574</f>
        <v>0</v>
      </c>
      <c r="J573" s="76">
        <f>SUM(J574:J576)</f>
        <v>205200000</v>
      </c>
      <c r="K573" s="76">
        <f>SUM(K574:K576)</f>
        <v>0</v>
      </c>
      <c r="L573" s="76">
        <f>SUM(L574:L576)</f>
        <v>0</v>
      </c>
      <c r="M573" s="76">
        <f>SUM(M574:M576)</f>
        <v>0</v>
      </c>
      <c r="N573" s="76"/>
      <c r="O573" s="251"/>
      <c r="P573" s="251"/>
    </row>
    <row r="574" spans="1:17" s="145" customFormat="1" ht="13.2" x14ac:dyDescent="0.25">
      <c r="A574" s="162" t="s">
        <v>476</v>
      </c>
      <c r="B574" s="177"/>
      <c r="C574" s="178" t="s">
        <v>920</v>
      </c>
      <c r="D574" s="179">
        <v>108</v>
      </c>
      <c r="E574" s="179" t="s">
        <v>477</v>
      </c>
      <c r="F574" s="181">
        <v>850000</v>
      </c>
      <c r="G574" s="181">
        <f>ROUNDDOWN(D574*F574,-3)</f>
        <v>91800000</v>
      </c>
      <c r="H574" s="181" t="b">
        <f>G574='[5]Pvt SP2D Pusdik'!B575</f>
        <v>1</v>
      </c>
      <c r="I574" s="181">
        <f>'[5]Pvt SP2D Pusdik'!C575</f>
        <v>0</v>
      </c>
      <c r="J574" s="181">
        <f t="shared" ref="J574:J576" si="144">G574-I574</f>
        <v>91800000</v>
      </c>
      <c r="K574" s="181"/>
      <c r="L574" s="181"/>
      <c r="M574" s="181"/>
      <c r="N574" s="181"/>
      <c r="O574" s="251"/>
      <c r="P574" s="251"/>
    </row>
    <row r="575" spans="1:17" s="145" customFormat="1" ht="13.2" x14ac:dyDescent="0.25">
      <c r="A575" s="162" t="s">
        <v>478</v>
      </c>
      <c r="B575" s="177"/>
      <c r="C575" s="178" t="s">
        <v>921</v>
      </c>
      <c r="D575" s="179">
        <v>54</v>
      </c>
      <c r="E575" s="179" t="s">
        <v>26</v>
      </c>
      <c r="F575" s="181">
        <v>450000</v>
      </c>
      <c r="G575" s="181">
        <f>ROUNDDOWN(D575*F575,-3)</f>
        <v>24300000</v>
      </c>
      <c r="H575" s="181" t="b">
        <f>G575='[5]Pvt SP2D Pusdik'!B576</f>
        <v>1</v>
      </c>
      <c r="I575" s="181">
        <f>'[5]Pvt SP2D Pusdik'!C576</f>
        <v>0</v>
      </c>
      <c r="J575" s="181">
        <f t="shared" si="144"/>
        <v>24300000</v>
      </c>
      <c r="K575" s="181"/>
      <c r="L575" s="181"/>
      <c r="M575" s="181"/>
      <c r="N575" s="181"/>
      <c r="O575" s="251"/>
      <c r="P575" s="251"/>
    </row>
    <row r="576" spans="1:17" s="145" customFormat="1" ht="13.2" x14ac:dyDescent="0.25">
      <c r="A576" s="162" t="s">
        <v>479</v>
      </c>
      <c r="B576" s="177"/>
      <c r="C576" s="178" t="s">
        <v>922</v>
      </c>
      <c r="D576" s="179">
        <v>54</v>
      </c>
      <c r="E576" s="179" t="s">
        <v>26</v>
      </c>
      <c r="F576" s="181">
        <v>1650000</v>
      </c>
      <c r="G576" s="181">
        <f>ROUNDDOWN(D576*F576,-3)</f>
        <v>89100000</v>
      </c>
      <c r="H576" s="181" t="b">
        <f>G576='[5]Pvt SP2D Pusdik'!B577</f>
        <v>1</v>
      </c>
      <c r="I576" s="181">
        <f>'[5]Pvt SP2D Pusdik'!C577</f>
        <v>0</v>
      </c>
      <c r="J576" s="181">
        <f t="shared" si="144"/>
        <v>89100000</v>
      </c>
      <c r="K576" s="181"/>
      <c r="L576" s="181"/>
      <c r="M576" s="181"/>
      <c r="N576" s="181"/>
      <c r="O576" s="251"/>
      <c r="P576" s="251"/>
    </row>
    <row r="577" spans="1:16" s="145" customFormat="1" ht="13.2" x14ac:dyDescent="0.25">
      <c r="A577" s="162" t="s">
        <v>480</v>
      </c>
      <c r="B577" s="191" t="s">
        <v>91</v>
      </c>
      <c r="C577" s="192" t="s">
        <v>481</v>
      </c>
      <c r="D577" s="193"/>
      <c r="E577" s="193"/>
      <c r="F577" s="194"/>
      <c r="G577" s="194">
        <f>SUM(G578,G582,G584)</f>
        <v>186041000</v>
      </c>
      <c r="H577" s="194" t="b">
        <f>G577='[5]Pvt SP2D Pusdik'!B578</f>
        <v>1</v>
      </c>
      <c r="I577" s="194">
        <f>'[5]Pvt SP2D Pusdik'!C578</f>
        <v>11770450</v>
      </c>
      <c r="J577" s="194">
        <f>SUM(J578,J582,J584)</f>
        <v>174270550</v>
      </c>
      <c r="K577" s="194">
        <f>SUM(K578,K582,K584)</f>
        <v>4000000</v>
      </c>
      <c r="L577" s="194">
        <f>SUM(L578,L582,L584)</f>
        <v>4000000</v>
      </c>
      <c r="M577" s="194">
        <f>SUM(M578,M582,M584)</f>
        <v>3879300</v>
      </c>
      <c r="N577" s="194"/>
      <c r="O577" s="251" t="s">
        <v>505</v>
      </c>
      <c r="P577" s="251" t="s">
        <v>506</v>
      </c>
    </row>
    <row r="578" spans="1:16" s="145" customFormat="1" ht="13.2" x14ac:dyDescent="0.25">
      <c r="A578" s="162" t="s">
        <v>482</v>
      </c>
      <c r="B578" s="183" t="s">
        <v>534</v>
      </c>
      <c r="C578" s="75" t="s">
        <v>24</v>
      </c>
      <c r="D578" s="74"/>
      <c r="E578" s="74"/>
      <c r="F578" s="76"/>
      <c r="G578" s="76">
        <f>SUM(G579:G581)</f>
        <v>24000000</v>
      </c>
      <c r="H578" s="76" t="b">
        <f>G578='[5]Pvt SP2D Pusdik'!B579</f>
        <v>1</v>
      </c>
      <c r="I578" s="76">
        <f>'[5]Pvt SP2D Pusdik'!C579</f>
        <v>11770450</v>
      </c>
      <c r="J578" s="76">
        <f>SUM(J579:J581)</f>
        <v>12229550</v>
      </c>
      <c r="K578" s="76">
        <f>SUM(K579:K581)</f>
        <v>4000000</v>
      </c>
      <c r="L578" s="76">
        <f>SUM(L579:L581)</f>
        <v>4000000</v>
      </c>
      <c r="M578" s="76">
        <f>SUM(M579:M581)</f>
        <v>3879300</v>
      </c>
      <c r="N578" s="76"/>
      <c r="O578" s="251"/>
      <c r="P578" s="251"/>
    </row>
    <row r="579" spans="1:16" s="145" customFormat="1" ht="13.2" x14ac:dyDescent="0.25">
      <c r="A579" s="162" t="s">
        <v>483</v>
      </c>
      <c r="B579" s="177"/>
      <c r="C579" s="178" t="s">
        <v>634</v>
      </c>
      <c r="D579" s="179">
        <v>6</v>
      </c>
      <c r="E579" s="179" t="s">
        <v>120</v>
      </c>
      <c r="F579" s="181">
        <v>1500000</v>
      </c>
      <c r="G579" s="181">
        <f>ROUNDDOWN(D579*F579,-3)</f>
        <v>9000000</v>
      </c>
      <c r="H579" s="181" t="b">
        <f>G579='[5]Pvt SP2D Pusdik'!B580</f>
        <v>1</v>
      </c>
      <c r="I579" s="181">
        <f>'[5]Pvt SP2D Pusdik'!C580</f>
        <v>4438450</v>
      </c>
      <c r="J579" s="181">
        <f t="shared" ref="J579:J581" si="145">G579-I579</f>
        <v>4561550</v>
      </c>
      <c r="K579" s="181">
        <v>1500000</v>
      </c>
      <c r="L579" s="181">
        <v>1500000</v>
      </c>
      <c r="M579" s="181">
        <v>1482300</v>
      </c>
      <c r="N579" s="181"/>
      <c r="O579" s="251"/>
      <c r="P579" s="251"/>
    </row>
    <row r="580" spans="1:16" s="145" customFormat="1" ht="13.2" x14ac:dyDescent="0.25">
      <c r="A580" s="162" t="s">
        <v>484</v>
      </c>
      <c r="B580" s="177"/>
      <c r="C580" s="178" t="s">
        <v>571</v>
      </c>
      <c r="D580" s="179">
        <v>6</v>
      </c>
      <c r="E580" s="179" t="s">
        <v>120</v>
      </c>
      <c r="F580" s="181">
        <v>1500000</v>
      </c>
      <c r="G580" s="181">
        <f>ROUNDDOWN(D580*F580,-3)</f>
        <v>9000000</v>
      </c>
      <c r="H580" s="181" t="b">
        <f>G580='[5]Pvt SP2D Pusdik'!B581</f>
        <v>1</v>
      </c>
      <c r="I580" s="181">
        <f>'[5]Pvt SP2D Pusdik'!C581</f>
        <v>4365000</v>
      </c>
      <c r="J580" s="181">
        <f t="shared" si="145"/>
        <v>4635000</v>
      </c>
      <c r="K580" s="181">
        <v>1500000</v>
      </c>
      <c r="L580" s="181">
        <v>1500000</v>
      </c>
      <c r="M580" s="181">
        <v>1410000</v>
      </c>
      <c r="N580" s="181"/>
      <c r="O580" s="251"/>
      <c r="P580" s="251"/>
    </row>
    <row r="581" spans="1:16" s="145" customFormat="1" ht="13.2" x14ac:dyDescent="0.25">
      <c r="A581" s="162" t="s">
        <v>485</v>
      </c>
      <c r="B581" s="177"/>
      <c r="C581" s="178" t="s">
        <v>572</v>
      </c>
      <c r="D581" s="179">
        <v>6</v>
      </c>
      <c r="E581" s="179" t="s">
        <v>120</v>
      </c>
      <c r="F581" s="181">
        <v>1000000</v>
      </c>
      <c r="G581" s="181">
        <f>ROUNDDOWN(D581*F581,-3)</f>
        <v>6000000</v>
      </c>
      <c r="H581" s="181" t="b">
        <f>G581='[5]Pvt SP2D Pusdik'!B582</f>
        <v>1</v>
      </c>
      <c r="I581" s="181">
        <f>'[5]Pvt SP2D Pusdik'!C582</f>
        <v>2967000</v>
      </c>
      <c r="J581" s="181">
        <f t="shared" si="145"/>
        <v>3033000</v>
      </c>
      <c r="K581" s="181">
        <v>1000000</v>
      </c>
      <c r="L581" s="181">
        <v>1000000</v>
      </c>
      <c r="M581" s="181">
        <v>987000</v>
      </c>
      <c r="N581" s="181"/>
      <c r="O581" s="251"/>
      <c r="P581" s="251"/>
    </row>
    <row r="582" spans="1:16" s="145" customFormat="1" ht="13.2" x14ac:dyDescent="0.25">
      <c r="A582" s="162" t="s">
        <v>486</v>
      </c>
      <c r="B582" s="183" t="s">
        <v>535</v>
      </c>
      <c r="C582" s="75" t="s">
        <v>73</v>
      </c>
      <c r="D582" s="74"/>
      <c r="E582" s="74"/>
      <c r="F582" s="76"/>
      <c r="G582" s="76">
        <f>G583</f>
        <v>20000000</v>
      </c>
      <c r="H582" s="76" t="b">
        <f>G582='[5]Pvt SP2D Pusdik'!B583</f>
        <v>1</v>
      </c>
      <c r="I582" s="76">
        <f>'[5]Pvt SP2D Pusdik'!C583</f>
        <v>0</v>
      </c>
      <c r="J582" s="76">
        <f>J583</f>
        <v>20000000</v>
      </c>
      <c r="K582" s="76">
        <f>K583</f>
        <v>0</v>
      </c>
      <c r="L582" s="76">
        <f>L583</f>
        <v>0</v>
      </c>
      <c r="M582" s="76">
        <f>M583</f>
        <v>0</v>
      </c>
      <c r="N582" s="76"/>
      <c r="O582" s="251"/>
      <c r="P582" s="251"/>
    </row>
    <row r="583" spans="1:16" s="145" customFormat="1" ht="13.2" x14ac:dyDescent="0.25">
      <c r="A583" s="162" t="s">
        <v>487</v>
      </c>
      <c r="B583" s="177"/>
      <c r="C583" s="178" t="s">
        <v>923</v>
      </c>
      <c r="D583" s="179">
        <v>2</v>
      </c>
      <c r="E583" s="179" t="s">
        <v>26</v>
      </c>
      <c r="F583" s="181">
        <v>10000000</v>
      </c>
      <c r="G583" s="181">
        <f>ROUNDDOWN(D583*F583,-3)</f>
        <v>20000000</v>
      </c>
      <c r="H583" s="181" t="b">
        <f>G583='[5]Pvt SP2D Pusdik'!B584</f>
        <v>1</v>
      </c>
      <c r="I583" s="181">
        <f>'[5]Pvt SP2D Pusdik'!C584</f>
        <v>0</v>
      </c>
      <c r="J583" s="181">
        <f>G583-I583</f>
        <v>20000000</v>
      </c>
      <c r="K583" s="181"/>
      <c r="L583" s="181"/>
      <c r="M583" s="181"/>
      <c r="N583" s="181"/>
      <c r="O583" s="251"/>
      <c r="P583" s="251"/>
    </row>
    <row r="584" spans="1:16" s="145" customFormat="1" ht="13.2" x14ac:dyDescent="0.25">
      <c r="A584" s="162" t="s">
        <v>488</v>
      </c>
      <c r="B584" s="183" t="s">
        <v>543</v>
      </c>
      <c r="C584" s="75" t="s">
        <v>489</v>
      </c>
      <c r="D584" s="74"/>
      <c r="E584" s="74"/>
      <c r="F584" s="76"/>
      <c r="G584" s="76">
        <f>G585</f>
        <v>142041000</v>
      </c>
      <c r="H584" s="76" t="b">
        <f>G584='[5]Pvt SP2D Pusdik'!B585</f>
        <v>1</v>
      </c>
      <c r="I584" s="76">
        <f>'[5]Pvt SP2D Pusdik'!C585</f>
        <v>0</v>
      </c>
      <c r="J584" s="76">
        <f>J585</f>
        <v>142041000</v>
      </c>
      <c r="K584" s="76">
        <f>K585</f>
        <v>0</v>
      </c>
      <c r="L584" s="76">
        <f>L585</f>
        <v>0</v>
      </c>
      <c r="M584" s="76">
        <f>M585</f>
        <v>0</v>
      </c>
      <c r="N584" s="76"/>
      <c r="O584" s="251"/>
      <c r="P584" s="251"/>
    </row>
    <row r="585" spans="1:16" s="145" customFormat="1" ht="13.2" x14ac:dyDescent="0.25">
      <c r="A585" s="162" t="s">
        <v>490</v>
      </c>
      <c r="B585" s="177"/>
      <c r="C585" s="178" t="s">
        <v>924</v>
      </c>
      <c r="D585" s="179">
        <v>3</v>
      </c>
      <c r="E585" s="179" t="s">
        <v>26</v>
      </c>
      <c r="F585" s="181">
        <v>47347000</v>
      </c>
      <c r="G585" s="181">
        <f>ROUNDDOWN(D585*F585,-3)</f>
        <v>142041000</v>
      </c>
      <c r="H585" s="181" t="b">
        <f>G585='[5]Pvt SP2D Pusdik'!B586</f>
        <v>1</v>
      </c>
      <c r="I585" s="181">
        <f>'[5]Pvt SP2D Pusdik'!C586</f>
        <v>0</v>
      </c>
      <c r="J585" s="181">
        <f>G585-I585</f>
        <v>142041000</v>
      </c>
      <c r="K585" s="181"/>
      <c r="L585" s="181"/>
      <c r="M585" s="181"/>
      <c r="N585" s="181"/>
      <c r="O585" s="251"/>
      <c r="P585" s="251"/>
    </row>
    <row r="586" spans="1:16" s="145" customFormat="1" ht="13.2" x14ac:dyDescent="0.25">
      <c r="A586" s="162" t="s">
        <v>491</v>
      </c>
      <c r="B586" s="190" t="s">
        <v>853</v>
      </c>
      <c r="C586" s="81" t="s">
        <v>492</v>
      </c>
      <c r="D586" s="80"/>
      <c r="E586" s="80" t="s">
        <v>562</v>
      </c>
      <c r="F586" s="82"/>
      <c r="G586" s="82">
        <f>G587</f>
        <v>91170000</v>
      </c>
      <c r="H586" s="82" t="b">
        <f>G586='[5]Pvt SP2D Pusdik'!B587</f>
        <v>1</v>
      </c>
      <c r="I586" s="82">
        <f>'[5]Pvt SP2D Pusdik'!C587</f>
        <v>11685500</v>
      </c>
      <c r="J586" s="82">
        <f>J587</f>
        <v>79484500</v>
      </c>
      <c r="K586" s="82">
        <f>K587</f>
        <v>4000000</v>
      </c>
      <c r="L586" s="82">
        <f>L587</f>
        <v>4000000</v>
      </c>
      <c r="M586" s="82">
        <f>M587</f>
        <v>3924200</v>
      </c>
      <c r="N586" s="82"/>
      <c r="O586" s="251"/>
      <c r="P586" s="251"/>
    </row>
    <row r="587" spans="1:16" s="145" customFormat="1" ht="13.2" x14ac:dyDescent="0.25">
      <c r="A587" s="162" t="s">
        <v>493</v>
      </c>
      <c r="B587" s="191" t="s">
        <v>21</v>
      </c>
      <c r="C587" s="192" t="s">
        <v>492</v>
      </c>
      <c r="D587" s="193"/>
      <c r="E587" s="193"/>
      <c r="F587" s="194"/>
      <c r="G587" s="194">
        <f>SUM(G588,G593)</f>
        <v>91170000</v>
      </c>
      <c r="H587" s="194" t="b">
        <f>G587='[5]Pvt SP2D Pusdik'!B588</f>
        <v>1</v>
      </c>
      <c r="I587" s="194">
        <f>'[5]Pvt SP2D Pusdik'!C588</f>
        <v>11685500</v>
      </c>
      <c r="J587" s="194">
        <f>SUM(J588,J593)</f>
        <v>79484500</v>
      </c>
      <c r="K587" s="194">
        <f>SUM(K588,K593)</f>
        <v>4000000</v>
      </c>
      <c r="L587" s="194">
        <f>SUM(L588,L593)</f>
        <v>4000000</v>
      </c>
      <c r="M587" s="194">
        <f>SUM(M588,M593)</f>
        <v>3924200</v>
      </c>
      <c r="N587" s="194"/>
      <c r="O587" s="251" t="s">
        <v>505</v>
      </c>
      <c r="P587" s="251" t="s">
        <v>506</v>
      </c>
    </row>
    <row r="588" spans="1:16" s="145" customFormat="1" ht="13.2" x14ac:dyDescent="0.25">
      <c r="A588" s="162" t="s">
        <v>494</v>
      </c>
      <c r="B588" s="183" t="s">
        <v>534</v>
      </c>
      <c r="C588" s="75" t="s">
        <v>24</v>
      </c>
      <c r="D588" s="74"/>
      <c r="E588" s="74"/>
      <c r="F588" s="76"/>
      <c r="G588" s="76">
        <f>SUM(G589:G592)</f>
        <v>39000000</v>
      </c>
      <c r="H588" s="76" t="b">
        <f>G588='[5]Pvt SP2D Pusdik'!B589</f>
        <v>1</v>
      </c>
      <c r="I588" s="76">
        <f>'[5]Pvt SP2D Pusdik'!C589</f>
        <v>11685500</v>
      </c>
      <c r="J588" s="76">
        <f>SUM(J589:J592)</f>
        <v>27314500</v>
      </c>
      <c r="K588" s="76">
        <f>SUM(K589:K592)</f>
        <v>4000000</v>
      </c>
      <c r="L588" s="76">
        <f>SUM(L589:L592)</f>
        <v>4000000</v>
      </c>
      <c r="M588" s="76">
        <f>SUM(M589:M592)</f>
        <v>3924200</v>
      </c>
      <c r="N588" s="76"/>
      <c r="O588" s="251"/>
      <c r="P588" s="251"/>
    </row>
    <row r="589" spans="1:16" s="145" customFormat="1" ht="13.2" x14ac:dyDescent="0.25">
      <c r="A589" s="162" t="s">
        <v>495</v>
      </c>
      <c r="B589" s="177"/>
      <c r="C589" s="178" t="s">
        <v>563</v>
      </c>
      <c r="D589" s="179">
        <v>100</v>
      </c>
      <c r="E589" s="179" t="s">
        <v>26</v>
      </c>
      <c r="F589" s="181">
        <v>70000</v>
      </c>
      <c r="G589" s="181">
        <f>ROUNDDOWN(D589*F589,-3)</f>
        <v>7000000</v>
      </c>
      <c r="H589" s="181" t="b">
        <f>G589='[5]Pvt SP2D Pusdik'!B590</f>
        <v>1</v>
      </c>
      <c r="I589" s="181">
        <f>'[5]Pvt SP2D Pusdik'!C590</f>
        <v>0</v>
      </c>
      <c r="J589" s="181">
        <f t="shared" ref="J589:J592" si="146">G589-I589</f>
        <v>7000000</v>
      </c>
      <c r="K589" s="181"/>
      <c r="L589" s="181"/>
      <c r="M589" s="181"/>
      <c r="N589" s="181"/>
      <c r="O589" s="251"/>
      <c r="P589" s="251"/>
    </row>
    <row r="590" spans="1:16" s="145" customFormat="1" ht="13.2" x14ac:dyDescent="0.25">
      <c r="A590" s="162" t="s">
        <v>496</v>
      </c>
      <c r="B590" s="177"/>
      <c r="C590" s="178" t="s">
        <v>564</v>
      </c>
      <c r="D590" s="179">
        <v>8</v>
      </c>
      <c r="E590" s="179" t="s">
        <v>120</v>
      </c>
      <c r="F590" s="181">
        <v>1500000</v>
      </c>
      <c r="G590" s="181">
        <f>ROUNDDOWN(D590*F590,-3)</f>
        <v>12000000</v>
      </c>
      <c r="H590" s="181" t="b">
        <f>G590='[5]Pvt SP2D Pusdik'!B591</f>
        <v>1</v>
      </c>
      <c r="I590" s="181">
        <f>'[5]Pvt SP2D Pusdik'!C591</f>
        <v>4476500</v>
      </c>
      <c r="J590" s="181">
        <f t="shared" si="146"/>
        <v>7523500</v>
      </c>
      <c r="K590" s="181">
        <v>1500000</v>
      </c>
      <c r="L590" s="181">
        <v>1500000</v>
      </c>
      <c r="M590" s="181">
        <v>1499200</v>
      </c>
      <c r="N590" s="181"/>
      <c r="O590" s="251"/>
      <c r="P590" s="251"/>
    </row>
    <row r="591" spans="1:16" s="145" customFormat="1" ht="13.2" x14ac:dyDescent="0.25">
      <c r="A591" s="162" t="s">
        <v>925</v>
      </c>
      <c r="B591" s="177"/>
      <c r="C591" s="178" t="s">
        <v>565</v>
      </c>
      <c r="D591" s="179">
        <v>8</v>
      </c>
      <c r="E591" s="179" t="s">
        <v>120</v>
      </c>
      <c r="F591" s="181">
        <v>1500000</v>
      </c>
      <c r="G591" s="181">
        <f>ROUNDDOWN(D591*F591,-3)</f>
        <v>12000000</v>
      </c>
      <c r="H591" s="181" t="b">
        <f>G591='[5]Pvt SP2D Pusdik'!B592</f>
        <v>1</v>
      </c>
      <c r="I591" s="181">
        <f>'[5]Pvt SP2D Pusdik'!C592</f>
        <v>4325000</v>
      </c>
      <c r="J591" s="181">
        <f t="shared" si="146"/>
        <v>7675000</v>
      </c>
      <c r="K591" s="181">
        <v>1500000</v>
      </c>
      <c r="L591" s="181">
        <v>1500000</v>
      </c>
      <c r="M591" s="181">
        <v>1455000</v>
      </c>
      <c r="N591" s="181"/>
      <c r="O591" s="251"/>
      <c r="P591" s="251"/>
    </row>
    <row r="592" spans="1:16" s="145" customFormat="1" ht="13.2" x14ac:dyDescent="0.25">
      <c r="A592" s="162" t="s">
        <v>926</v>
      </c>
      <c r="B592" s="177"/>
      <c r="C592" s="178" t="s">
        <v>566</v>
      </c>
      <c r="D592" s="179">
        <v>8</v>
      </c>
      <c r="E592" s="179" t="s">
        <v>120</v>
      </c>
      <c r="F592" s="181">
        <v>1000000</v>
      </c>
      <c r="G592" s="181">
        <f>ROUNDDOWN(D592*F592,-3)</f>
        <v>8000000</v>
      </c>
      <c r="H592" s="181" t="b">
        <f>G592='[5]Pvt SP2D Pusdik'!B593</f>
        <v>1</v>
      </c>
      <c r="I592" s="181">
        <f>'[5]Pvt SP2D Pusdik'!C593</f>
        <v>2884000</v>
      </c>
      <c r="J592" s="181">
        <f t="shared" si="146"/>
        <v>5116000</v>
      </c>
      <c r="K592" s="181">
        <v>1000000</v>
      </c>
      <c r="L592" s="181">
        <v>1000000</v>
      </c>
      <c r="M592" s="181">
        <v>970000</v>
      </c>
      <c r="N592" s="181"/>
      <c r="O592" s="251"/>
      <c r="P592" s="251"/>
    </row>
    <row r="593" spans="1:16" s="145" customFormat="1" ht="13.2" x14ac:dyDescent="0.25">
      <c r="A593" s="162" t="s">
        <v>927</v>
      </c>
      <c r="B593" s="183" t="s">
        <v>536</v>
      </c>
      <c r="C593" s="75" t="s">
        <v>35</v>
      </c>
      <c r="D593" s="74"/>
      <c r="E593" s="74"/>
      <c r="F593" s="76"/>
      <c r="G593" s="76">
        <f>G594</f>
        <v>52170000</v>
      </c>
      <c r="H593" s="76" t="b">
        <f>G593='[5]Pvt SP2D Pusdik'!B594</f>
        <v>1</v>
      </c>
      <c r="I593" s="76">
        <f>'[5]Pvt SP2D Pusdik'!C594</f>
        <v>0</v>
      </c>
      <c r="J593" s="76">
        <f>J594</f>
        <v>52170000</v>
      </c>
      <c r="K593" s="76">
        <f>K594</f>
        <v>0</v>
      </c>
      <c r="L593" s="76">
        <f>L594</f>
        <v>0</v>
      </c>
      <c r="M593" s="76">
        <f>M594</f>
        <v>0</v>
      </c>
      <c r="N593" s="76"/>
      <c r="O593" s="251"/>
      <c r="P593" s="251"/>
    </row>
    <row r="594" spans="1:16" s="145" customFormat="1" ht="13.2" x14ac:dyDescent="0.25">
      <c r="A594" s="162" t="s">
        <v>928</v>
      </c>
      <c r="B594" s="177"/>
      <c r="C594" s="178" t="s">
        <v>929</v>
      </c>
      <c r="D594" s="179">
        <v>10</v>
      </c>
      <c r="E594" s="179" t="s">
        <v>26</v>
      </c>
      <c r="F594" s="181">
        <v>5217000</v>
      </c>
      <c r="G594" s="181">
        <f>ROUNDDOWN(D594*F594,-3)</f>
        <v>52170000</v>
      </c>
      <c r="H594" s="181" t="b">
        <f>G594='[5]Pvt SP2D Pusdik'!B595</f>
        <v>1</v>
      </c>
      <c r="I594" s="181">
        <f>'[5]Pvt SP2D Pusdik'!C595</f>
        <v>0</v>
      </c>
      <c r="J594" s="181">
        <f>G594-I594</f>
        <v>52170000</v>
      </c>
      <c r="K594" s="181"/>
      <c r="L594" s="181"/>
      <c r="M594" s="181"/>
      <c r="N594" s="181"/>
      <c r="O594" s="251"/>
      <c r="P594" s="251"/>
    </row>
    <row r="595" spans="1:16" s="145" customFormat="1" x14ac:dyDescent="0.3">
      <c r="C595" s="146"/>
      <c r="D595" s="147"/>
      <c r="E595" s="147"/>
      <c r="F595" s="148"/>
      <c r="G595" s="148"/>
      <c r="H595" s="149"/>
      <c r="I595" s="149"/>
    </row>
    <row r="596" spans="1:16" s="145" customFormat="1" x14ac:dyDescent="0.3">
      <c r="C596" s="146"/>
      <c r="D596" s="147"/>
      <c r="E596" s="147"/>
      <c r="F596" s="148"/>
      <c r="G596" s="148"/>
      <c r="H596" s="149"/>
      <c r="I596" s="149"/>
    </row>
    <row r="597" spans="1:16" s="145" customFormat="1" x14ac:dyDescent="0.3">
      <c r="C597" s="146"/>
      <c r="D597" s="147"/>
      <c r="E597" s="147"/>
      <c r="F597" s="148"/>
      <c r="G597" s="148"/>
      <c r="H597" s="149"/>
      <c r="I597" s="149"/>
    </row>
    <row r="598" spans="1:16" s="145" customFormat="1" x14ac:dyDescent="0.3">
      <c r="C598" s="146"/>
      <c r="D598" s="147"/>
      <c r="E598" s="147"/>
      <c r="F598" s="148"/>
      <c r="G598" s="148"/>
      <c r="H598" s="149"/>
      <c r="I598" s="149"/>
    </row>
    <row r="599" spans="1:16" s="145" customFormat="1" x14ac:dyDescent="0.3">
      <c r="C599" s="146"/>
      <c r="D599" s="147"/>
      <c r="E599" s="147"/>
      <c r="F599" s="148"/>
      <c r="G599" s="148"/>
      <c r="H599" s="149"/>
      <c r="I599" s="149"/>
    </row>
    <row r="600" spans="1:16" s="145" customFormat="1" x14ac:dyDescent="0.3">
      <c r="C600" s="146"/>
      <c r="D600" s="147"/>
      <c r="E600" s="147"/>
      <c r="F600" s="148"/>
      <c r="G600" s="148"/>
      <c r="H600" s="149"/>
      <c r="I600" s="149"/>
    </row>
    <row r="601" spans="1:16" s="145" customFormat="1" x14ac:dyDescent="0.3">
      <c r="C601" s="146"/>
      <c r="D601" s="147"/>
      <c r="E601" s="147"/>
      <c r="F601" s="148"/>
      <c r="G601" s="148"/>
      <c r="H601" s="149"/>
      <c r="I601" s="149"/>
    </row>
    <row r="602" spans="1:16" s="145" customFormat="1" x14ac:dyDescent="0.3">
      <c r="C602" s="146"/>
      <c r="D602" s="147"/>
      <c r="E602" s="147"/>
      <c r="F602" s="148"/>
      <c r="G602" s="148"/>
      <c r="H602" s="149"/>
      <c r="I602" s="149"/>
    </row>
    <row r="603" spans="1:16" s="145" customFormat="1" x14ac:dyDescent="0.3">
      <c r="C603" s="146"/>
      <c r="D603" s="147"/>
      <c r="E603" s="147"/>
      <c r="F603" s="148"/>
      <c r="G603" s="148"/>
      <c r="H603" s="149"/>
      <c r="I603" s="149"/>
    </row>
    <row r="604" spans="1:16" s="145" customFormat="1" x14ac:dyDescent="0.3">
      <c r="C604" s="146"/>
      <c r="D604" s="147"/>
      <c r="E604" s="147"/>
      <c r="F604" s="148"/>
      <c r="G604" s="148"/>
      <c r="H604" s="149"/>
      <c r="I604" s="149"/>
    </row>
    <row r="605" spans="1:16" s="145" customFormat="1" x14ac:dyDescent="0.3">
      <c r="C605" s="146"/>
      <c r="D605" s="147"/>
      <c r="E605" s="147"/>
      <c r="F605" s="148"/>
      <c r="G605" s="148"/>
      <c r="H605" s="149"/>
      <c r="I605" s="149"/>
    </row>
    <row r="606" spans="1:16" s="145" customFormat="1" x14ac:dyDescent="0.3">
      <c r="C606" s="146"/>
      <c r="D606" s="147"/>
      <c r="E606" s="147"/>
      <c r="F606" s="148"/>
      <c r="G606" s="148"/>
      <c r="H606" s="149"/>
      <c r="I606" s="149"/>
    </row>
    <row r="607" spans="1:16" s="145" customFormat="1" x14ac:dyDescent="0.3">
      <c r="C607" s="146"/>
      <c r="D607" s="147"/>
      <c r="E607" s="147"/>
      <c r="F607" s="148"/>
      <c r="G607" s="148"/>
      <c r="H607" s="149"/>
      <c r="I607" s="149"/>
    </row>
    <row r="608" spans="1:16" s="145" customFormat="1" x14ac:dyDescent="0.3">
      <c r="C608" s="146"/>
      <c r="D608" s="147"/>
      <c r="E608" s="147"/>
      <c r="F608" s="148"/>
      <c r="G608" s="148"/>
      <c r="H608" s="149"/>
      <c r="I608" s="149"/>
    </row>
    <row r="609" spans="3:9" s="145" customFormat="1" x14ac:dyDescent="0.3">
      <c r="C609" s="146"/>
      <c r="D609" s="147"/>
      <c r="E609" s="147"/>
      <c r="F609" s="148"/>
      <c r="G609" s="148"/>
      <c r="H609" s="149"/>
      <c r="I609" s="149"/>
    </row>
    <row r="610" spans="3:9" s="145" customFormat="1" x14ac:dyDescent="0.3">
      <c r="C610" s="146"/>
      <c r="D610" s="147"/>
      <c r="E610" s="147"/>
      <c r="F610" s="148"/>
      <c r="G610" s="148"/>
      <c r="H610" s="149"/>
      <c r="I610" s="149"/>
    </row>
    <row r="611" spans="3:9" s="145" customFormat="1" x14ac:dyDescent="0.3">
      <c r="C611" s="146"/>
      <c r="D611" s="147"/>
      <c r="E611" s="147"/>
      <c r="F611" s="148"/>
      <c r="G611" s="148"/>
      <c r="H611" s="149"/>
      <c r="I611" s="149"/>
    </row>
    <row r="612" spans="3:9" s="145" customFormat="1" x14ac:dyDescent="0.3">
      <c r="C612" s="146"/>
      <c r="D612" s="147"/>
      <c r="E612" s="147"/>
      <c r="F612" s="148"/>
      <c r="G612" s="148"/>
      <c r="H612" s="149"/>
      <c r="I612" s="149"/>
    </row>
    <row r="613" spans="3:9" s="145" customFormat="1" x14ac:dyDescent="0.3">
      <c r="C613" s="146"/>
      <c r="D613" s="147"/>
      <c r="E613" s="147"/>
      <c r="F613" s="148"/>
      <c r="G613" s="148"/>
      <c r="H613" s="149"/>
      <c r="I613" s="149"/>
    </row>
    <row r="614" spans="3:9" s="145" customFormat="1" x14ac:dyDescent="0.3">
      <c r="C614" s="146"/>
      <c r="D614" s="147"/>
      <c r="E614" s="147"/>
      <c r="F614" s="148"/>
      <c r="G614" s="148"/>
      <c r="H614" s="149"/>
      <c r="I614" s="149"/>
    </row>
    <row r="615" spans="3:9" s="145" customFormat="1" x14ac:dyDescent="0.3">
      <c r="C615" s="146"/>
      <c r="D615" s="147"/>
      <c r="E615" s="147"/>
      <c r="F615" s="148"/>
      <c r="G615" s="148"/>
      <c r="H615" s="149"/>
      <c r="I615" s="149"/>
    </row>
    <row r="616" spans="3:9" s="145" customFormat="1" x14ac:dyDescent="0.3">
      <c r="C616" s="146"/>
      <c r="D616" s="147"/>
      <c r="E616" s="147"/>
      <c r="F616" s="148"/>
      <c r="G616" s="148"/>
      <c r="H616" s="149"/>
      <c r="I616" s="149"/>
    </row>
    <row r="617" spans="3:9" s="145" customFormat="1" x14ac:dyDescent="0.3">
      <c r="C617" s="146"/>
      <c r="D617" s="147"/>
      <c r="E617" s="147"/>
      <c r="F617" s="148"/>
      <c r="G617" s="148"/>
      <c r="H617" s="149"/>
      <c r="I617" s="149"/>
    </row>
    <row r="618" spans="3:9" s="145" customFormat="1" x14ac:dyDescent="0.3">
      <c r="C618" s="146"/>
      <c r="D618" s="147"/>
      <c r="E618" s="147"/>
      <c r="F618" s="148"/>
      <c r="G618" s="148"/>
      <c r="H618" s="149"/>
      <c r="I618" s="149"/>
    </row>
    <row r="619" spans="3:9" s="145" customFormat="1" x14ac:dyDescent="0.3">
      <c r="C619" s="146"/>
      <c r="D619" s="147"/>
      <c r="E619" s="147"/>
      <c r="F619" s="148"/>
      <c r="G619" s="148"/>
      <c r="H619" s="149"/>
      <c r="I619" s="149"/>
    </row>
    <row r="620" spans="3:9" s="145" customFormat="1" x14ac:dyDescent="0.3">
      <c r="C620" s="146"/>
      <c r="D620" s="147"/>
      <c r="E620" s="147"/>
      <c r="F620" s="148"/>
      <c r="G620" s="148"/>
      <c r="H620" s="149"/>
      <c r="I620" s="149"/>
    </row>
    <row r="621" spans="3:9" s="145" customFormat="1" x14ac:dyDescent="0.3">
      <c r="C621" s="146"/>
      <c r="D621" s="147"/>
      <c r="E621" s="147"/>
      <c r="F621" s="148"/>
      <c r="G621" s="148"/>
      <c r="H621" s="149"/>
      <c r="I621" s="149"/>
    </row>
    <row r="622" spans="3:9" s="145" customFormat="1" x14ac:dyDescent="0.3">
      <c r="C622" s="146"/>
      <c r="D622" s="147"/>
      <c r="E622" s="147"/>
      <c r="F622" s="148"/>
      <c r="G622" s="148"/>
      <c r="H622" s="149"/>
      <c r="I622" s="149"/>
    </row>
    <row r="623" spans="3:9" s="145" customFormat="1" x14ac:dyDescent="0.3">
      <c r="C623" s="146"/>
      <c r="D623" s="147"/>
      <c r="E623" s="147"/>
      <c r="F623" s="148"/>
      <c r="G623" s="148"/>
      <c r="H623" s="149"/>
      <c r="I623" s="149"/>
    </row>
    <row r="624" spans="3:9" s="145" customFormat="1" x14ac:dyDescent="0.3">
      <c r="C624" s="146"/>
      <c r="D624" s="147"/>
      <c r="E624" s="147"/>
      <c r="F624" s="148"/>
      <c r="G624" s="148"/>
      <c r="H624" s="149"/>
      <c r="I624" s="149"/>
    </row>
    <row r="625" spans="3:9" s="145" customFormat="1" x14ac:dyDescent="0.3">
      <c r="C625" s="146"/>
      <c r="D625" s="147"/>
      <c r="E625" s="147"/>
      <c r="F625" s="148"/>
      <c r="G625" s="148"/>
      <c r="H625" s="149"/>
      <c r="I625" s="149"/>
    </row>
    <row r="626" spans="3:9" s="145" customFormat="1" x14ac:dyDescent="0.3">
      <c r="C626" s="146"/>
      <c r="D626" s="147"/>
      <c r="E626" s="147"/>
      <c r="F626" s="148"/>
      <c r="G626" s="148"/>
      <c r="H626" s="149"/>
      <c r="I626" s="149"/>
    </row>
    <row r="627" spans="3:9" s="145" customFormat="1" x14ac:dyDescent="0.3">
      <c r="C627" s="146"/>
      <c r="D627" s="147"/>
      <c r="E627" s="147"/>
      <c r="F627" s="148"/>
      <c r="G627" s="148"/>
      <c r="H627" s="149"/>
      <c r="I627" s="149"/>
    </row>
    <row r="628" spans="3:9" s="145" customFormat="1" x14ac:dyDescent="0.3">
      <c r="C628" s="146"/>
      <c r="D628" s="147"/>
      <c r="E628" s="147"/>
      <c r="F628" s="148"/>
      <c r="G628" s="148"/>
      <c r="H628" s="149"/>
      <c r="I628" s="149"/>
    </row>
    <row r="629" spans="3:9" s="145" customFormat="1" x14ac:dyDescent="0.3">
      <c r="C629" s="146"/>
      <c r="D629" s="147"/>
      <c r="E629" s="147"/>
      <c r="F629" s="148"/>
      <c r="G629" s="148"/>
      <c r="H629" s="149"/>
      <c r="I629" s="149"/>
    </row>
    <row r="630" spans="3:9" s="145" customFormat="1" x14ac:dyDescent="0.3">
      <c r="C630" s="146"/>
      <c r="D630" s="147"/>
      <c r="E630" s="147"/>
      <c r="F630" s="148"/>
      <c r="G630" s="148"/>
      <c r="H630" s="149"/>
      <c r="I630" s="149"/>
    </row>
    <row r="631" spans="3:9" s="145" customFormat="1" x14ac:dyDescent="0.3">
      <c r="C631" s="146"/>
      <c r="D631" s="147"/>
      <c r="E631" s="147"/>
      <c r="F631" s="148"/>
      <c r="G631" s="148"/>
      <c r="H631" s="149"/>
      <c r="I631" s="149"/>
    </row>
    <row r="632" spans="3:9" s="145" customFormat="1" x14ac:dyDescent="0.3">
      <c r="C632" s="146"/>
      <c r="D632" s="147"/>
      <c r="E632" s="147"/>
      <c r="F632" s="148"/>
      <c r="G632" s="148"/>
      <c r="H632" s="149"/>
      <c r="I632" s="149"/>
    </row>
    <row r="633" spans="3:9" s="145" customFormat="1" x14ac:dyDescent="0.3">
      <c r="C633" s="146"/>
      <c r="D633" s="147"/>
      <c r="E633" s="147"/>
      <c r="F633" s="148"/>
      <c r="G633" s="148"/>
      <c r="H633" s="149"/>
      <c r="I633" s="149"/>
    </row>
    <row r="634" spans="3:9" s="145" customFormat="1" x14ac:dyDescent="0.3">
      <c r="C634" s="146"/>
      <c r="D634" s="147"/>
      <c r="E634" s="147"/>
      <c r="F634" s="148"/>
      <c r="G634" s="148"/>
      <c r="H634" s="149"/>
      <c r="I634" s="149"/>
    </row>
    <row r="635" spans="3:9" s="145" customFormat="1" x14ac:dyDescent="0.3">
      <c r="C635" s="146"/>
      <c r="D635" s="147"/>
      <c r="E635" s="147"/>
      <c r="F635" s="148"/>
      <c r="G635" s="148"/>
      <c r="H635" s="149"/>
      <c r="I635" s="149"/>
    </row>
    <row r="636" spans="3:9" s="145" customFormat="1" x14ac:dyDescent="0.3">
      <c r="C636" s="146"/>
      <c r="D636" s="147"/>
      <c r="E636" s="147"/>
      <c r="F636" s="148"/>
      <c r="G636" s="148"/>
      <c r="H636" s="149"/>
      <c r="I636" s="149"/>
    </row>
    <row r="637" spans="3:9" s="145" customFormat="1" x14ac:dyDescent="0.3">
      <c r="C637" s="146"/>
      <c r="D637" s="147"/>
      <c r="E637" s="147"/>
      <c r="F637" s="148"/>
      <c r="G637" s="148"/>
      <c r="H637" s="149"/>
      <c r="I637" s="149"/>
    </row>
    <row r="638" spans="3:9" s="145" customFormat="1" x14ac:dyDescent="0.3">
      <c r="C638" s="146"/>
      <c r="D638" s="147"/>
      <c r="E638" s="147"/>
      <c r="F638" s="148"/>
      <c r="G638" s="148"/>
      <c r="H638" s="149"/>
      <c r="I638" s="149"/>
    </row>
    <row r="639" spans="3:9" s="145" customFormat="1" x14ac:dyDescent="0.3">
      <c r="C639" s="146"/>
      <c r="D639" s="147"/>
      <c r="E639" s="147"/>
      <c r="F639" s="148"/>
      <c r="G639" s="148"/>
      <c r="H639" s="149"/>
      <c r="I639" s="149"/>
    </row>
    <row r="640" spans="3:9" s="145" customFormat="1" x14ac:dyDescent="0.3">
      <c r="C640" s="146"/>
      <c r="D640" s="147"/>
      <c r="E640" s="147"/>
      <c r="F640" s="148"/>
      <c r="G640" s="148"/>
      <c r="H640" s="149"/>
      <c r="I640" s="149"/>
    </row>
    <row r="641" spans="3:9" s="145" customFormat="1" x14ac:dyDescent="0.3">
      <c r="C641" s="146"/>
      <c r="D641" s="147"/>
      <c r="E641" s="147"/>
      <c r="F641" s="148"/>
      <c r="G641" s="148"/>
      <c r="H641" s="149"/>
      <c r="I641" s="149"/>
    </row>
    <row r="642" spans="3:9" s="145" customFormat="1" x14ac:dyDescent="0.3">
      <c r="C642" s="146"/>
      <c r="D642" s="147"/>
      <c r="E642" s="147"/>
      <c r="F642" s="148"/>
      <c r="G642" s="148"/>
      <c r="H642" s="149"/>
      <c r="I642" s="149"/>
    </row>
    <row r="643" spans="3:9" s="145" customFormat="1" x14ac:dyDescent="0.3">
      <c r="C643" s="146"/>
      <c r="D643" s="147"/>
      <c r="E643" s="147"/>
      <c r="F643" s="148"/>
      <c r="G643" s="148"/>
      <c r="H643" s="149"/>
      <c r="I643" s="149"/>
    </row>
    <row r="644" spans="3:9" s="145" customFormat="1" x14ac:dyDescent="0.3">
      <c r="C644" s="146"/>
      <c r="D644" s="147"/>
      <c r="E644" s="147"/>
      <c r="F644" s="148"/>
      <c r="G644" s="148"/>
      <c r="H644" s="149"/>
      <c r="I644" s="149"/>
    </row>
    <row r="645" spans="3:9" s="145" customFormat="1" x14ac:dyDescent="0.3">
      <c r="C645" s="146"/>
      <c r="D645" s="147"/>
      <c r="E645" s="147"/>
      <c r="F645" s="148"/>
      <c r="G645" s="148"/>
      <c r="H645" s="149"/>
      <c r="I645" s="149"/>
    </row>
    <row r="646" spans="3:9" s="145" customFormat="1" x14ac:dyDescent="0.3">
      <c r="C646" s="146"/>
      <c r="D646" s="147"/>
      <c r="E646" s="147"/>
      <c r="F646" s="148"/>
      <c r="G646" s="148"/>
      <c r="H646" s="149"/>
      <c r="I646" s="149"/>
    </row>
    <row r="647" spans="3:9" s="145" customFormat="1" x14ac:dyDescent="0.3">
      <c r="C647" s="146"/>
      <c r="D647" s="147"/>
      <c r="E647" s="147"/>
      <c r="F647" s="148"/>
      <c r="G647" s="148"/>
      <c r="H647" s="149"/>
      <c r="I647" s="149"/>
    </row>
    <row r="648" spans="3:9" s="145" customFormat="1" x14ac:dyDescent="0.3">
      <c r="C648" s="146"/>
      <c r="D648" s="147"/>
      <c r="E648" s="147"/>
      <c r="F648" s="148"/>
      <c r="G648" s="148"/>
      <c r="H648" s="149"/>
      <c r="I648" s="149"/>
    </row>
    <row r="649" spans="3:9" s="145" customFormat="1" x14ac:dyDescent="0.3">
      <c r="C649" s="146"/>
      <c r="D649" s="147"/>
      <c r="E649" s="147"/>
      <c r="F649" s="148"/>
      <c r="G649" s="148"/>
      <c r="H649" s="149"/>
      <c r="I649" s="149"/>
    </row>
    <row r="650" spans="3:9" s="145" customFormat="1" x14ac:dyDescent="0.3">
      <c r="C650" s="146"/>
      <c r="D650" s="147"/>
      <c r="E650" s="147"/>
      <c r="F650" s="148"/>
      <c r="G650" s="148"/>
      <c r="H650" s="149"/>
      <c r="I650" s="149"/>
    </row>
    <row r="651" spans="3:9" s="145" customFormat="1" x14ac:dyDescent="0.3">
      <c r="C651" s="146"/>
      <c r="D651" s="147"/>
      <c r="E651" s="147"/>
      <c r="F651" s="148"/>
      <c r="G651" s="148"/>
      <c r="H651" s="149"/>
      <c r="I651" s="149"/>
    </row>
    <row r="652" spans="3:9" s="145" customFormat="1" x14ac:dyDescent="0.3">
      <c r="C652" s="146"/>
      <c r="D652" s="147"/>
      <c r="E652" s="147"/>
      <c r="F652" s="148"/>
      <c r="G652" s="148"/>
      <c r="H652" s="149"/>
      <c r="I652" s="149"/>
    </row>
    <row r="653" spans="3:9" s="145" customFormat="1" x14ac:dyDescent="0.3">
      <c r="C653" s="146"/>
      <c r="D653" s="147"/>
      <c r="E653" s="147"/>
      <c r="F653" s="148"/>
      <c r="G653" s="148"/>
      <c r="H653" s="149"/>
      <c r="I653" s="149"/>
    </row>
    <row r="654" spans="3:9" s="145" customFormat="1" x14ac:dyDescent="0.3">
      <c r="C654" s="146"/>
      <c r="D654" s="147"/>
      <c r="E654" s="147"/>
      <c r="F654" s="148"/>
      <c r="G654" s="148"/>
      <c r="H654" s="149"/>
      <c r="I654" s="149"/>
    </row>
    <row r="655" spans="3:9" s="145" customFormat="1" x14ac:dyDescent="0.3">
      <c r="C655" s="146"/>
      <c r="D655" s="147"/>
      <c r="E655" s="147"/>
      <c r="F655" s="148"/>
      <c r="G655" s="148"/>
      <c r="H655" s="149"/>
      <c r="I655" s="149"/>
    </row>
    <row r="656" spans="3:9" s="145" customFormat="1" x14ac:dyDescent="0.3">
      <c r="C656" s="146"/>
      <c r="D656" s="147"/>
      <c r="E656" s="147"/>
      <c r="F656" s="148"/>
      <c r="G656" s="148"/>
      <c r="H656" s="149"/>
      <c r="I656" s="149"/>
    </row>
    <row r="657" spans="3:9" s="145" customFormat="1" x14ac:dyDescent="0.3">
      <c r="C657" s="146"/>
      <c r="D657" s="147"/>
      <c r="E657" s="147"/>
      <c r="F657" s="148"/>
      <c r="G657" s="148"/>
      <c r="H657" s="149"/>
      <c r="I657" s="149"/>
    </row>
    <row r="658" spans="3:9" s="145" customFormat="1" x14ac:dyDescent="0.3">
      <c r="C658" s="146"/>
      <c r="D658" s="147"/>
      <c r="E658" s="147"/>
      <c r="F658" s="148"/>
      <c r="G658" s="148"/>
      <c r="H658" s="149"/>
      <c r="I658" s="149"/>
    </row>
    <row r="659" spans="3:9" s="145" customFormat="1" x14ac:dyDescent="0.3">
      <c r="C659" s="146"/>
      <c r="D659" s="147"/>
      <c r="E659" s="147"/>
      <c r="F659" s="148"/>
      <c r="G659" s="148"/>
      <c r="H659" s="149"/>
      <c r="I659" s="149"/>
    </row>
    <row r="660" spans="3:9" s="145" customFormat="1" x14ac:dyDescent="0.3">
      <c r="C660" s="146"/>
      <c r="D660" s="147"/>
      <c r="E660" s="147"/>
      <c r="F660" s="148"/>
      <c r="G660" s="148"/>
      <c r="H660" s="149"/>
      <c r="I660" s="149"/>
    </row>
    <row r="661" spans="3:9" s="145" customFormat="1" x14ac:dyDescent="0.3">
      <c r="C661" s="146"/>
      <c r="D661" s="147"/>
      <c r="E661" s="147"/>
      <c r="F661" s="148"/>
      <c r="G661" s="148"/>
      <c r="H661" s="149"/>
      <c r="I661" s="149"/>
    </row>
    <row r="662" spans="3:9" s="145" customFormat="1" x14ac:dyDescent="0.3">
      <c r="C662" s="146"/>
      <c r="D662" s="147"/>
      <c r="E662" s="147"/>
      <c r="F662" s="148"/>
      <c r="G662" s="148"/>
      <c r="H662" s="149"/>
      <c r="I662" s="149"/>
    </row>
    <row r="663" spans="3:9" s="145" customFormat="1" x14ac:dyDescent="0.3">
      <c r="C663" s="146"/>
      <c r="D663" s="147"/>
      <c r="E663" s="147"/>
      <c r="F663" s="148"/>
      <c r="G663" s="148"/>
      <c r="H663" s="149"/>
      <c r="I663" s="149"/>
    </row>
    <row r="664" spans="3:9" s="145" customFormat="1" x14ac:dyDescent="0.3">
      <c r="C664" s="146"/>
      <c r="D664" s="147"/>
      <c r="E664" s="147"/>
      <c r="F664" s="148"/>
      <c r="G664" s="148"/>
      <c r="H664" s="149"/>
      <c r="I664" s="149"/>
    </row>
    <row r="665" spans="3:9" s="145" customFormat="1" x14ac:dyDescent="0.3">
      <c r="C665" s="146"/>
      <c r="D665" s="147"/>
      <c r="E665" s="147"/>
      <c r="F665" s="148"/>
      <c r="G665" s="148"/>
      <c r="H665" s="149"/>
      <c r="I665" s="149"/>
    </row>
    <row r="666" spans="3:9" s="145" customFormat="1" x14ac:dyDescent="0.3">
      <c r="C666" s="146"/>
      <c r="D666" s="147"/>
      <c r="E666" s="147"/>
      <c r="F666" s="148"/>
      <c r="G666" s="148"/>
      <c r="H666" s="149"/>
      <c r="I666" s="149"/>
    </row>
    <row r="667" spans="3:9" s="145" customFormat="1" x14ac:dyDescent="0.3">
      <c r="C667" s="146"/>
      <c r="D667" s="147"/>
      <c r="E667" s="147"/>
      <c r="F667" s="148"/>
      <c r="G667" s="148"/>
      <c r="H667" s="149"/>
      <c r="I667" s="149"/>
    </row>
    <row r="668" spans="3:9" s="145" customFormat="1" x14ac:dyDescent="0.3">
      <c r="C668" s="146"/>
      <c r="D668" s="147"/>
      <c r="E668" s="147"/>
      <c r="F668" s="148"/>
      <c r="G668" s="148"/>
      <c r="H668" s="149"/>
      <c r="I668" s="149"/>
    </row>
    <row r="669" spans="3:9" s="145" customFormat="1" x14ac:dyDescent="0.3">
      <c r="C669" s="146"/>
      <c r="D669" s="147"/>
      <c r="E669" s="147"/>
      <c r="F669" s="148"/>
      <c r="G669" s="148"/>
      <c r="H669" s="149"/>
      <c r="I669" s="149"/>
    </row>
    <row r="670" spans="3:9" s="145" customFormat="1" x14ac:dyDescent="0.3">
      <c r="C670" s="146"/>
      <c r="D670" s="147"/>
      <c r="E670" s="147"/>
      <c r="F670" s="148"/>
      <c r="G670" s="148"/>
      <c r="H670" s="149"/>
      <c r="I670" s="149"/>
    </row>
    <row r="671" spans="3:9" s="145" customFormat="1" x14ac:dyDescent="0.3">
      <c r="C671" s="146"/>
      <c r="D671" s="147"/>
      <c r="E671" s="147"/>
      <c r="F671" s="148"/>
      <c r="G671" s="148"/>
      <c r="H671" s="149"/>
      <c r="I671" s="149"/>
    </row>
    <row r="672" spans="3:9" s="145" customFormat="1" x14ac:dyDescent="0.3">
      <c r="C672" s="146"/>
      <c r="D672" s="147"/>
      <c r="E672" s="147"/>
      <c r="F672" s="148"/>
      <c r="G672" s="148"/>
      <c r="H672" s="149"/>
      <c r="I672" s="149"/>
    </row>
    <row r="673" spans="3:9" s="145" customFormat="1" x14ac:dyDescent="0.3">
      <c r="C673" s="146"/>
      <c r="D673" s="147"/>
      <c r="E673" s="147"/>
      <c r="F673" s="148"/>
      <c r="G673" s="148"/>
      <c r="H673" s="149"/>
      <c r="I673" s="149"/>
    </row>
    <row r="674" spans="3:9" s="145" customFormat="1" x14ac:dyDescent="0.3">
      <c r="C674" s="146"/>
      <c r="D674" s="147"/>
      <c r="E674" s="147"/>
      <c r="F674" s="148"/>
      <c r="G674" s="148"/>
      <c r="H674" s="149"/>
      <c r="I674" s="149"/>
    </row>
    <row r="675" spans="3:9" s="145" customFormat="1" x14ac:dyDescent="0.3">
      <c r="C675" s="146"/>
      <c r="D675" s="147"/>
      <c r="E675" s="147"/>
      <c r="F675" s="148"/>
      <c r="G675" s="148"/>
      <c r="H675" s="149"/>
      <c r="I675" s="149"/>
    </row>
    <row r="676" spans="3:9" s="145" customFormat="1" x14ac:dyDescent="0.3">
      <c r="C676" s="146"/>
      <c r="D676" s="147"/>
      <c r="E676" s="147"/>
      <c r="F676" s="148"/>
      <c r="G676" s="148"/>
      <c r="H676" s="149"/>
      <c r="I676" s="149"/>
    </row>
    <row r="677" spans="3:9" s="145" customFormat="1" x14ac:dyDescent="0.3">
      <c r="C677" s="146"/>
      <c r="D677" s="147"/>
      <c r="E677" s="147"/>
      <c r="F677" s="148"/>
      <c r="G677" s="148"/>
      <c r="H677" s="149"/>
      <c r="I677" s="149"/>
    </row>
    <row r="678" spans="3:9" s="145" customFormat="1" x14ac:dyDescent="0.3">
      <c r="C678" s="146"/>
      <c r="D678" s="147"/>
      <c r="E678" s="147"/>
      <c r="F678" s="148"/>
      <c r="G678" s="148"/>
      <c r="H678" s="149"/>
      <c r="I678" s="149"/>
    </row>
    <row r="679" spans="3:9" s="145" customFormat="1" x14ac:dyDescent="0.3">
      <c r="C679" s="146"/>
      <c r="D679" s="147"/>
      <c r="E679" s="147"/>
      <c r="F679" s="148"/>
      <c r="G679" s="148"/>
      <c r="H679" s="149"/>
      <c r="I679" s="149"/>
    </row>
    <row r="680" spans="3:9" s="145" customFormat="1" x14ac:dyDescent="0.3">
      <c r="C680" s="146"/>
      <c r="D680" s="147"/>
      <c r="E680" s="147"/>
      <c r="F680" s="148"/>
      <c r="G680" s="148"/>
      <c r="H680" s="149"/>
      <c r="I680" s="149"/>
    </row>
    <row r="681" spans="3:9" s="145" customFormat="1" x14ac:dyDescent="0.3">
      <c r="C681" s="146"/>
      <c r="D681" s="147"/>
      <c r="E681" s="147"/>
      <c r="F681" s="148"/>
      <c r="G681" s="148"/>
      <c r="H681" s="149"/>
      <c r="I681" s="149"/>
    </row>
    <row r="682" spans="3:9" s="145" customFormat="1" x14ac:dyDescent="0.3">
      <c r="C682" s="146"/>
      <c r="D682" s="147"/>
      <c r="E682" s="147"/>
      <c r="F682" s="148"/>
      <c r="G682" s="148"/>
      <c r="H682" s="149"/>
      <c r="I682" s="149"/>
    </row>
    <row r="683" spans="3:9" s="145" customFormat="1" x14ac:dyDescent="0.3">
      <c r="C683" s="146"/>
      <c r="D683" s="147"/>
      <c r="E683" s="147"/>
      <c r="F683" s="148"/>
      <c r="G683" s="148"/>
      <c r="H683" s="149"/>
      <c r="I683" s="149"/>
    </row>
    <row r="684" spans="3:9" s="145" customFormat="1" x14ac:dyDescent="0.3">
      <c r="C684" s="146"/>
      <c r="D684" s="147"/>
      <c r="E684" s="147"/>
      <c r="F684" s="148"/>
      <c r="G684" s="148"/>
      <c r="H684" s="149"/>
      <c r="I684" s="149"/>
    </row>
    <row r="685" spans="3:9" s="145" customFormat="1" x14ac:dyDescent="0.3">
      <c r="C685" s="146"/>
      <c r="D685" s="147"/>
      <c r="E685" s="147"/>
      <c r="F685" s="148"/>
      <c r="G685" s="148"/>
      <c r="H685" s="149"/>
      <c r="I685" s="149"/>
    </row>
    <row r="686" spans="3:9" s="145" customFormat="1" x14ac:dyDescent="0.3">
      <c r="C686" s="146"/>
      <c r="D686" s="147"/>
      <c r="E686" s="147"/>
      <c r="F686" s="148"/>
      <c r="G686" s="148"/>
      <c r="H686" s="149"/>
      <c r="I686" s="149"/>
    </row>
    <row r="687" spans="3:9" s="145" customFormat="1" x14ac:dyDescent="0.3">
      <c r="C687" s="146"/>
      <c r="D687" s="147"/>
      <c r="E687" s="147"/>
      <c r="F687" s="148"/>
      <c r="G687" s="148"/>
      <c r="H687" s="149"/>
      <c r="I687" s="149"/>
    </row>
    <row r="688" spans="3:9" s="145" customFormat="1" x14ac:dyDescent="0.3">
      <c r="C688" s="146"/>
      <c r="D688" s="147"/>
      <c r="E688" s="147"/>
      <c r="F688" s="148"/>
      <c r="G688" s="148"/>
      <c r="H688" s="149"/>
      <c r="I688" s="149"/>
    </row>
    <row r="689" spans="3:9" s="145" customFormat="1" x14ac:dyDescent="0.3">
      <c r="C689" s="146"/>
      <c r="D689" s="147"/>
      <c r="E689" s="147"/>
      <c r="F689" s="148"/>
      <c r="G689" s="148"/>
      <c r="H689" s="149"/>
      <c r="I689" s="149"/>
    </row>
    <row r="690" spans="3:9" s="145" customFormat="1" x14ac:dyDescent="0.3">
      <c r="C690" s="146"/>
      <c r="D690" s="147"/>
      <c r="E690" s="147"/>
      <c r="F690" s="148"/>
      <c r="G690" s="148"/>
      <c r="H690" s="149"/>
      <c r="I690" s="149"/>
    </row>
    <row r="691" spans="3:9" s="145" customFormat="1" x14ac:dyDescent="0.3">
      <c r="C691" s="146"/>
      <c r="D691" s="147"/>
      <c r="E691" s="147"/>
      <c r="F691" s="148"/>
      <c r="G691" s="148"/>
      <c r="H691" s="149"/>
      <c r="I691" s="149"/>
    </row>
    <row r="692" spans="3:9" s="145" customFormat="1" x14ac:dyDescent="0.3">
      <c r="C692" s="146"/>
      <c r="D692" s="147"/>
      <c r="E692" s="147"/>
      <c r="F692" s="148"/>
      <c r="G692" s="148"/>
      <c r="H692" s="149"/>
      <c r="I692" s="149"/>
    </row>
    <row r="693" spans="3:9" s="145" customFormat="1" x14ac:dyDescent="0.3">
      <c r="C693" s="146"/>
      <c r="D693" s="147"/>
      <c r="E693" s="147"/>
      <c r="F693" s="148"/>
      <c r="G693" s="148"/>
      <c r="H693" s="149"/>
      <c r="I693" s="149"/>
    </row>
    <row r="694" spans="3:9" s="145" customFormat="1" x14ac:dyDescent="0.3">
      <c r="C694" s="146"/>
      <c r="D694" s="147"/>
      <c r="E694" s="147"/>
      <c r="F694" s="148"/>
      <c r="G694" s="148"/>
      <c r="H694" s="149"/>
      <c r="I694" s="149"/>
    </row>
    <row r="695" spans="3:9" s="145" customFormat="1" x14ac:dyDescent="0.3">
      <c r="C695" s="146"/>
      <c r="D695" s="147"/>
      <c r="E695" s="147"/>
      <c r="F695" s="148"/>
      <c r="G695" s="148"/>
      <c r="H695" s="149"/>
      <c r="I695" s="149"/>
    </row>
    <row r="696" spans="3:9" s="145" customFormat="1" x14ac:dyDescent="0.3">
      <c r="C696" s="146"/>
      <c r="D696" s="147"/>
      <c r="E696" s="147"/>
      <c r="F696" s="148"/>
      <c r="G696" s="148"/>
      <c r="H696" s="149"/>
      <c r="I696" s="149"/>
    </row>
    <row r="697" spans="3:9" s="145" customFormat="1" x14ac:dyDescent="0.3">
      <c r="C697" s="146"/>
      <c r="D697" s="147"/>
      <c r="E697" s="147"/>
      <c r="F697" s="148"/>
      <c r="G697" s="148"/>
      <c r="H697" s="149"/>
      <c r="I697" s="149"/>
    </row>
    <row r="698" spans="3:9" s="145" customFormat="1" x14ac:dyDescent="0.3">
      <c r="C698" s="146"/>
      <c r="D698" s="147"/>
      <c r="E698" s="147"/>
      <c r="F698" s="148"/>
      <c r="G698" s="148"/>
      <c r="H698" s="149"/>
      <c r="I698" s="149"/>
    </row>
    <row r="699" spans="3:9" s="145" customFormat="1" x14ac:dyDescent="0.3">
      <c r="C699" s="146"/>
      <c r="D699" s="147"/>
      <c r="E699" s="147"/>
      <c r="F699" s="148"/>
      <c r="G699" s="148"/>
      <c r="H699" s="149"/>
      <c r="I699" s="149"/>
    </row>
    <row r="700" spans="3:9" s="145" customFormat="1" x14ac:dyDescent="0.3">
      <c r="C700" s="146"/>
      <c r="D700" s="147"/>
      <c r="E700" s="147"/>
      <c r="F700" s="148"/>
      <c r="G700" s="148"/>
      <c r="H700" s="149"/>
      <c r="I700" s="149"/>
    </row>
    <row r="701" spans="3:9" s="145" customFormat="1" x14ac:dyDescent="0.3">
      <c r="C701" s="146"/>
      <c r="D701" s="147"/>
      <c r="E701" s="147"/>
      <c r="F701" s="148"/>
      <c r="G701" s="148"/>
      <c r="H701" s="149"/>
      <c r="I701" s="149"/>
    </row>
    <row r="702" spans="3:9" s="145" customFormat="1" x14ac:dyDescent="0.3">
      <c r="C702" s="146"/>
      <c r="D702" s="147"/>
      <c r="E702" s="147"/>
      <c r="F702" s="148"/>
      <c r="G702" s="148"/>
      <c r="H702" s="149"/>
      <c r="I702" s="149"/>
    </row>
    <row r="703" spans="3:9" s="145" customFormat="1" x14ac:dyDescent="0.3">
      <c r="C703" s="146"/>
      <c r="D703" s="147"/>
      <c r="E703" s="147"/>
      <c r="F703" s="148"/>
      <c r="G703" s="148"/>
      <c r="H703" s="149"/>
      <c r="I703" s="149"/>
    </row>
    <row r="704" spans="3:9" s="145" customFormat="1" x14ac:dyDescent="0.3">
      <c r="C704" s="146"/>
      <c r="D704" s="147"/>
      <c r="E704" s="147"/>
      <c r="F704" s="148"/>
      <c r="G704" s="148"/>
      <c r="H704" s="149"/>
      <c r="I704" s="149"/>
    </row>
    <row r="705" spans="3:9" s="145" customFormat="1" x14ac:dyDescent="0.3">
      <c r="C705" s="146"/>
      <c r="D705" s="147"/>
      <c r="E705" s="147"/>
      <c r="F705" s="148"/>
      <c r="G705" s="148"/>
      <c r="H705" s="149"/>
      <c r="I705" s="149"/>
    </row>
    <row r="706" spans="3:9" s="145" customFormat="1" x14ac:dyDescent="0.3">
      <c r="C706" s="146"/>
      <c r="D706" s="147"/>
      <c r="E706" s="147"/>
      <c r="F706" s="148"/>
      <c r="G706" s="148"/>
      <c r="H706" s="149"/>
      <c r="I706" s="149"/>
    </row>
    <row r="707" spans="3:9" s="145" customFormat="1" x14ac:dyDescent="0.3">
      <c r="C707" s="146"/>
      <c r="D707" s="147"/>
      <c r="E707" s="147"/>
      <c r="F707" s="148"/>
      <c r="G707" s="148"/>
      <c r="H707" s="149"/>
      <c r="I707" s="149"/>
    </row>
    <row r="708" spans="3:9" s="145" customFormat="1" x14ac:dyDescent="0.3">
      <c r="C708" s="146"/>
      <c r="D708" s="147"/>
      <c r="E708" s="147"/>
      <c r="F708" s="148"/>
      <c r="G708" s="148"/>
      <c r="H708" s="149"/>
      <c r="I708" s="149"/>
    </row>
    <row r="709" spans="3:9" s="145" customFormat="1" x14ac:dyDescent="0.3">
      <c r="C709" s="146"/>
      <c r="D709" s="147"/>
      <c r="E709" s="147"/>
      <c r="F709" s="148"/>
      <c r="G709" s="148"/>
      <c r="H709" s="149"/>
      <c r="I709" s="149"/>
    </row>
    <row r="710" spans="3:9" s="145" customFormat="1" x14ac:dyDescent="0.3">
      <c r="C710" s="146"/>
      <c r="D710" s="147"/>
      <c r="E710" s="147"/>
      <c r="F710" s="148"/>
      <c r="G710" s="148"/>
      <c r="H710" s="149"/>
      <c r="I710" s="149"/>
    </row>
    <row r="711" spans="3:9" s="145" customFormat="1" x14ac:dyDescent="0.3">
      <c r="C711" s="146"/>
      <c r="D711" s="147"/>
      <c r="E711" s="147"/>
      <c r="F711" s="148"/>
      <c r="G711" s="148"/>
      <c r="H711" s="149"/>
      <c r="I711" s="149"/>
    </row>
    <row r="712" spans="3:9" s="145" customFormat="1" x14ac:dyDescent="0.3">
      <c r="C712" s="146"/>
      <c r="D712" s="147"/>
      <c r="E712" s="147"/>
      <c r="F712" s="148"/>
      <c r="G712" s="148"/>
      <c r="H712" s="149"/>
      <c r="I712" s="149"/>
    </row>
    <row r="713" spans="3:9" s="145" customFormat="1" x14ac:dyDescent="0.3">
      <c r="C713" s="146"/>
      <c r="D713" s="147"/>
      <c r="E713" s="147"/>
      <c r="F713" s="148"/>
      <c r="G713" s="148"/>
      <c r="H713" s="149"/>
      <c r="I713" s="149"/>
    </row>
    <row r="714" spans="3:9" s="145" customFormat="1" x14ac:dyDescent="0.3">
      <c r="C714" s="146"/>
      <c r="D714" s="147"/>
      <c r="E714" s="147"/>
      <c r="F714" s="148"/>
      <c r="G714" s="148"/>
      <c r="H714" s="149"/>
      <c r="I714" s="149"/>
    </row>
    <row r="715" spans="3:9" s="145" customFormat="1" x14ac:dyDescent="0.3">
      <c r="C715" s="146"/>
      <c r="D715" s="147"/>
      <c r="E715" s="147"/>
      <c r="F715" s="148"/>
      <c r="G715" s="148"/>
      <c r="H715" s="149"/>
      <c r="I715" s="149"/>
    </row>
    <row r="716" spans="3:9" s="145" customFormat="1" x14ac:dyDescent="0.3">
      <c r="C716" s="146"/>
      <c r="D716" s="147"/>
      <c r="E716" s="147"/>
      <c r="F716" s="148"/>
      <c r="G716" s="148"/>
      <c r="H716" s="149"/>
      <c r="I716" s="149"/>
    </row>
    <row r="717" spans="3:9" s="145" customFormat="1" x14ac:dyDescent="0.3">
      <c r="C717" s="146"/>
      <c r="D717" s="147"/>
      <c r="E717" s="147"/>
      <c r="F717" s="148"/>
      <c r="G717" s="148"/>
      <c r="H717" s="149"/>
      <c r="I717" s="149"/>
    </row>
    <row r="718" spans="3:9" s="145" customFormat="1" x14ac:dyDescent="0.3">
      <c r="C718" s="146"/>
      <c r="D718" s="147"/>
      <c r="E718" s="147"/>
      <c r="F718" s="148"/>
      <c r="G718" s="148"/>
      <c r="H718" s="149"/>
      <c r="I718" s="149"/>
    </row>
    <row r="719" spans="3:9" s="145" customFormat="1" x14ac:dyDescent="0.3">
      <c r="C719" s="146"/>
      <c r="D719" s="147"/>
      <c r="E719" s="147"/>
      <c r="F719" s="148"/>
      <c r="G719" s="148"/>
      <c r="H719" s="149"/>
      <c r="I719" s="149"/>
    </row>
    <row r="720" spans="3:9" s="145" customFormat="1" x14ac:dyDescent="0.3">
      <c r="C720" s="146"/>
      <c r="D720" s="147"/>
      <c r="E720" s="147"/>
      <c r="F720" s="148"/>
      <c r="G720" s="148"/>
      <c r="H720" s="149"/>
      <c r="I720" s="149"/>
    </row>
    <row r="721" spans="3:9" s="145" customFormat="1" x14ac:dyDescent="0.3">
      <c r="C721" s="146"/>
      <c r="D721" s="147"/>
      <c r="E721" s="147"/>
      <c r="F721" s="148"/>
      <c r="G721" s="148"/>
      <c r="H721" s="149"/>
      <c r="I721" s="149"/>
    </row>
    <row r="722" spans="3:9" s="145" customFormat="1" x14ac:dyDescent="0.3">
      <c r="C722" s="146"/>
      <c r="D722" s="147"/>
      <c r="E722" s="147"/>
      <c r="F722" s="148"/>
      <c r="G722" s="148"/>
      <c r="H722" s="149"/>
      <c r="I722" s="149"/>
    </row>
    <row r="723" spans="3:9" s="145" customFormat="1" x14ac:dyDescent="0.3">
      <c r="C723" s="146"/>
      <c r="D723" s="147"/>
      <c r="E723" s="147"/>
      <c r="F723" s="148"/>
      <c r="G723" s="148"/>
      <c r="H723" s="149"/>
      <c r="I723" s="149"/>
    </row>
    <row r="724" spans="3:9" s="145" customFormat="1" x14ac:dyDescent="0.3">
      <c r="C724" s="146"/>
      <c r="D724" s="147"/>
      <c r="E724" s="147"/>
      <c r="F724" s="148"/>
      <c r="G724" s="148"/>
      <c r="H724" s="149"/>
      <c r="I724" s="149"/>
    </row>
    <row r="725" spans="3:9" s="145" customFormat="1" x14ac:dyDescent="0.3">
      <c r="C725" s="146"/>
      <c r="D725" s="147"/>
      <c r="E725" s="147"/>
      <c r="F725" s="148"/>
      <c r="G725" s="148"/>
      <c r="H725" s="149"/>
      <c r="I725" s="149"/>
    </row>
    <row r="726" spans="3:9" s="145" customFormat="1" x14ac:dyDescent="0.3">
      <c r="C726" s="146"/>
      <c r="D726" s="147"/>
      <c r="E726" s="147"/>
      <c r="F726" s="148"/>
      <c r="G726" s="148"/>
      <c r="H726" s="149"/>
      <c r="I726" s="149"/>
    </row>
    <row r="727" spans="3:9" s="145" customFormat="1" x14ac:dyDescent="0.3">
      <c r="C727" s="146"/>
      <c r="D727" s="147"/>
      <c r="E727" s="147"/>
      <c r="F727" s="148"/>
      <c r="G727" s="148"/>
      <c r="H727" s="149"/>
      <c r="I727" s="149"/>
    </row>
    <row r="728" spans="3:9" s="145" customFormat="1" x14ac:dyDescent="0.3">
      <c r="C728" s="146"/>
      <c r="D728" s="147"/>
      <c r="E728" s="147"/>
      <c r="F728" s="148"/>
      <c r="G728" s="148"/>
      <c r="H728" s="149"/>
      <c r="I728" s="149"/>
    </row>
    <row r="729" spans="3:9" s="145" customFormat="1" x14ac:dyDescent="0.3">
      <c r="C729" s="146"/>
      <c r="D729" s="147"/>
      <c r="E729" s="147"/>
      <c r="F729" s="148"/>
      <c r="G729" s="148"/>
      <c r="H729" s="149"/>
      <c r="I729" s="149"/>
    </row>
    <row r="730" spans="3:9" s="145" customFormat="1" x14ac:dyDescent="0.3">
      <c r="C730" s="146"/>
      <c r="D730" s="147"/>
      <c r="E730" s="147"/>
      <c r="F730" s="148"/>
      <c r="G730" s="148"/>
      <c r="H730" s="149"/>
      <c r="I730" s="149"/>
    </row>
    <row r="731" spans="3:9" s="145" customFormat="1" x14ac:dyDescent="0.3">
      <c r="C731" s="146"/>
      <c r="D731" s="147"/>
      <c r="E731" s="147"/>
      <c r="F731" s="148"/>
      <c r="G731" s="148"/>
      <c r="H731" s="149"/>
      <c r="I731" s="149"/>
    </row>
    <row r="732" spans="3:9" s="145" customFormat="1" x14ac:dyDescent="0.3">
      <c r="C732" s="146"/>
      <c r="D732" s="147"/>
      <c r="E732" s="147"/>
      <c r="F732" s="148"/>
      <c r="G732" s="148"/>
      <c r="H732" s="149"/>
      <c r="I732" s="149"/>
    </row>
    <row r="733" spans="3:9" s="145" customFormat="1" x14ac:dyDescent="0.3">
      <c r="C733" s="146"/>
      <c r="D733" s="147"/>
      <c r="E733" s="147"/>
      <c r="F733" s="148"/>
      <c r="G733" s="148"/>
      <c r="H733" s="149"/>
      <c r="I733" s="149"/>
    </row>
    <row r="734" spans="3:9" s="145" customFormat="1" x14ac:dyDescent="0.3">
      <c r="C734" s="146"/>
      <c r="D734" s="147"/>
      <c r="E734" s="147"/>
      <c r="F734" s="148"/>
      <c r="G734" s="148"/>
      <c r="H734" s="149"/>
      <c r="I734" s="149"/>
    </row>
    <row r="735" spans="3:9" s="145" customFormat="1" x14ac:dyDescent="0.3">
      <c r="C735" s="146"/>
      <c r="D735" s="147"/>
      <c r="E735" s="147"/>
      <c r="F735" s="148"/>
      <c r="G735" s="148"/>
      <c r="H735" s="149"/>
      <c r="I735" s="149"/>
    </row>
    <row r="736" spans="3:9" s="145" customFormat="1" x14ac:dyDescent="0.3">
      <c r="C736" s="146"/>
      <c r="D736" s="147"/>
      <c r="E736" s="147"/>
      <c r="F736" s="148"/>
      <c r="G736" s="148"/>
      <c r="H736" s="149"/>
      <c r="I736" s="149"/>
    </row>
    <row r="737" spans="3:9" s="145" customFormat="1" x14ac:dyDescent="0.3">
      <c r="C737" s="146"/>
      <c r="D737" s="147"/>
      <c r="E737" s="147"/>
      <c r="F737" s="148"/>
      <c r="G737" s="148"/>
      <c r="H737" s="149"/>
      <c r="I737" s="149"/>
    </row>
    <row r="738" spans="3:9" s="145" customFormat="1" x14ac:dyDescent="0.3">
      <c r="C738" s="146"/>
      <c r="D738" s="147"/>
      <c r="E738" s="147"/>
      <c r="F738" s="148"/>
      <c r="G738" s="148"/>
      <c r="H738" s="149"/>
      <c r="I738" s="149"/>
    </row>
    <row r="739" spans="3:9" s="145" customFormat="1" x14ac:dyDescent="0.3">
      <c r="C739" s="146"/>
      <c r="D739" s="147"/>
      <c r="E739" s="147"/>
      <c r="F739" s="148"/>
      <c r="G739" s="148"/>
      <c r="H739" s="149"/>
      <c r="I739" s="149"/>
    </row>
    <row r="740" spans="3:9" s="145" customFormat="1" x14ac:dyDescent="0.3">
      <c r="C740" s="146"/>
      <c r="D740" s="147"/>
      <c r="E740" s="147"/>
      <c r="F740" s="148"/>
      <c r="G740" s="148"/>
      <c r="H740" s="149"/>
      <c r="I740" s="149"/>
    </row>
    <row r="741" spans="3:9" s="145" customFormat="1" x14ac:dyDescent="0.3">
      <c r="C741" s="146"/>
      <c r="D741" s="147"/>
      <c r="E741" s="147"/>
      <c r="F741" s="148"/>
      <c r="G741" s="148"/>
      <c r="H741" s="149"/>
      <c r="I741" s="149"/>
    </row>
    <row r="742" spans="3:9" s="145" customFormat="1" x14ac:dyDescent="0.3">
      <c r="C742" s="146"/>
      <c r="D742" s="147"/>
      <c r="E742" s="147"/>
      <c r="F742" s="148"/>
      <c r="G742" s="148"/>
      <c r="H742" s="149"/>
      <c r="I742" s="149"/>
    </row>
    <row r="743" spans="3:9" s="145" customFormat="1" x14ac:dyDescent="0.3">
      <c r="C743" s="146"/>
      <c r="D743" s="147"/>
      <c r="E743" s="147"/>
      <c r="F743" s="148"/>
      <c r="G743" s="148"/>
      <c r="H743" s="149"/>
      <c r="I743" s="149"/>
    </row>
    <row r="744" spans="3:9" s="145" customFormat="1" x14ac:dyDescent="0.3">
      <c r="C744" s="146"/>
      <c r="D744" s="147"/>
      <c r="E744" s="147"/>
      <c r="F744" s="148"/>
      <c r="G744" s="148"/>
      <c r="H744" s="149"/>
      <c r="I744" s="149"/>
    </row>
    <row r="745" spans="3:9" s="145" customFormat="1" x14ac:dyDescent="0.3">
      <c r="C745" s="146"/>
      <c r="D745" s="147"/>
      <c r="E745" s="147"/>
      <c r="F745" s="148"/>
      <c r="G745" s="148"/>
      <c r="H745" s="149"/>
      <c r="I745" s="149"/>
    </row>
    <row r="746" spans="3:9" s="145" customFormat="1" x14ac:dyDescent="0.3">
      <c r="C746" s="146"/>
      <c r="D746" s="147"/>
      <c r="E746" s="147"/>
      <c r="F746" s="148"/>
      <c r="G746" s="148"/>
      <c r="H746" s="149"/>
      <c r="I746" s="149"/>
    </row>
    <row r="747" spans="3:9" s="145" customFormat="1" x14ac:dyDescent="0.3">
      <c r="C747" s="146"/>
      <c r="D747" s="147"/>
      <c r="E747" s="147"/>
      <c r="F747" s="148"/>
      <c r="G747" s="148"/>
      <c r="H747" s="149"/>
      <c r="I747" s="149"/>
    </row>
    <row r="748" spans="3:9" s="145" customFormat="1" x14ac:dyDescent="0.3">
      <c r="C748" s="146"/>
      <c r="D748" s="147"/>
      <c r="E748" s="147"/>
      <c r="F748" s="148"/>
      <c r="G748" s="148"/>
      <c r="H748" s="149"/>
      <c r="I748" s="149"/>
    </row>
    <row r="749" spans="3:9" s="145" customFormat="1" x14ac:dyDescent="0.3">
      <c r="C749" s="146"/>
      <c r="D749" s="147"/>
      <c r="E749" s="147"/>
      <c r="F749" s="148"/>
      <c r="G749" s="148"/>
      <c r="H749" s="149"/>
      <c r="I749" s="149"/>
    </row>
    <row r="750" spans="3:9" s="145" customFormat="1" x14ac:dyDescent="0.3">
      <c r="C750" s="146"/>
      <c r="D750" s="147"/>
      <c r="E750" s="147"/>
      <c r="F750" s="148"/>
      <c r="G750" s="148"/>
      <c r="H750" s="149"/>
      <c r="I750" s="149"/>
    </row>
    <row r="751" spans="3:9" s="145" customFormat="1" x14ac:dyDescent="0.3">
      <c r="C751" s="146"/>
      <c r="D751" s="147"/>
      <c r="E751" s="147"/>
      <c r="F751" s="148"/>
      <c r="G751" s="148"/>
      <c r="H751" s="149"/>
      <c r="I751" s="149"/>
    </row>
    <row r="752" spans="3:9" s="145" customFormat="1" x14ac:dyDescent="0.3">
      <c r="C752" s="146"/>
      <c r="D752" s="147"/>
      <c r="E752" s="147"/>
      <c r="F752" s="148"/>
      <c r="G752" s="148"/>
      <c r="H752" s="149"/>
      <c r="I752" s="149"/>
    </row>
    <row r="753" spans="3:9" s="145" customFormat="1" x14ac:dyDescent="0.3">
      <c r="C753" s="146"/>
      <c r="D753" s="147"/>
      <c r="E753" s="147"/>
      <c r="F753" s="148"/>
      <c r="G753" s="148"/>
      <c r="H753" s="149"/>
      <c r="I753" s="149"/>
    </row>
    <row r="754" spans="3:9" s="145" customFormat="1" x14ac:dyDescent="0.3">
      <c r="C754" s="146"/>
      <c r="D754" s="147"/>
      <c r="E754" s="147"/>
      <c r="F754" s="148"/>
      <c r="G754" s="148"/>
      <c r="H754" s="149"/>
      <c r="I754" s="149"/>
    </row>
    <row r="755" spans="3:9" s="145" customFormat="1" x14ac:dyDescent="0.3">
      <c r="C755" s="146"/>
      <c r="D755" s="147"/>
      <c r="E755" s="147"/>
      <c r="F755" s="148"/>
      <c r="G755" s="148"/>
      <c r="H755" s="149"/>
      <c r="I755" s="149"/>
    </row>
    <row r="756" spans="3:9" s="145" customFormat="1" x14ac:dyDescent="0.3">
      <c r="C756" s="146"/>
      <c r="D756" s="147"/>
      <c r="E756" s="147"/>
      <c r="F756" s="148"/>
      <c r="G756" s="148"/>
      <c r="H756" s="149"/>
      <c r="I756" s="149"/>
    </row>
    <row r="757" spans="3:9" s="145" customFormat="1" x14ac:dyDescent="0.3">
      <c r="C757" s="146"/>
      <c r="D757" s="147"/>
      <c r="E757" s="147"/>
      <c r="F757" s="148"/>
      <c r="G757" s="148"/>
      <c r="H757" s="149"/>
      <c r="I757" s="149"/>
    </row>
    <row r="758" spans="3:9" s="145" customFormat="1" x14ac:dyDescent="0.3">
      <c r="C758" s="146"/>
      <c r="D758" s="147"/>
      <c r="E758" s="147"/>
      <c r="F758" s="148"/>
      <c r="G758" s="148"/>
      <c r="H758" s="149"/>
      <c r="I758" s="149"/>
    </row>
    <row r="759" spans="3:9" s="145" customFormat="1" x14ac:dyDescent="0.3">
      <c r="C759" s="146"/>
      <c r="D759" s="147"/>
      <c r="E759" s="147"/>
      <c r="F759" s="148"/>
      <c r="G759" s="148"/>
      <c r="H759" s="149"/>
      <c r="I759" s="149"/>
    </row>
    <row r="760" spans="3:9" s="145" customFormat="1" x14ac:dyDescent="0.3">
      <c r="C760" s="146"/>
      <c r="D760" s="147"/>
      <c r="E760" s="147"/>
      <c r="F760" s="148"/>
      <c r="G760" s="148"/>
      <c r="H760" s="149"/>
      <c r="I760" s="149"/>
    </row>
    <row r="761" spans="3:9" s="145" customFormat="1" x14ac:dyDescent="0.3">
      <c r="C761" s="146"/>
      <c r="D761" s="147"/>
      <c r="E761" s="147"/>
      <c r="F761" s="148"/>
      <c r="G761" s="148"/>
      <c r="H761" s="149"/>
      <c r="I761" s="149"/>
    </row>
    <row r="762" spans="3:9" s="145" customFormat="1" x14ac:dyDescent="0.3">
      <c r="C762" s="146"/>
      <c r="D762" s="147"/>
      <c r="E762" s="147"/>
      <c r="F762" s="148"/>
      <c r="G762" s="148"/>
      <c r="H762" s="149"/>
      <c r="I762" s="149"/>
    </row>
    <row r="763" spans="3:9" s="145" customFormat="1" x14ac:dyDescent="0.3">
      <c r="C763" s="146"/>
      <c r="D763" s="147"/>
      <c r="E763" s="147"/>
      <c r="F763" s="148"/>
      <c r="G763" s="148"/>
      <c r="H763" s="149"/>
      <c r="I763" s="149"/>
    </row>
    <row r="764" spans="3:9" s="145" customFormat="1" x14ac:dyDescent="0.3">
      <c r="C764" s="146"/>
      <c r="D764" s="147"/>
      <c r="E764" s="147"/>
      <c r="F764" s="148"/>
      <c r="G764" s="148"/>
      <c r="H764" s="149"/>
      <c r="I764" s="149"/>
    </row>
    <row r="765" spans="3:9" s="145" customFormat="1" x14ac:dyDescent="0.3">
      <c r="C765" s="146"/>
      <c r="D765" s="147"/>
      <c r="E765" s="147"/>
      <c r="F765" s="148"/>
      <c r="G765" s="148"/>
      <c r="H765" s="149"/>
      <c r="I765" s="149"/>
    </row>
    <row r="766" spans="3:9" s="145" customFormat="1" x14ac:dyDescent="0.3">
      <c r="C766" s="146"/>
      <c r="D766" s="147"/>
      <c r="E766" s="147"/>
      <c r="F766" s="148"/>
      <c r="G766" s="148"/>
      <c r="H766" s="149"/>
      <c r="I766" s="149"/>
    </row>
    <row r="767" spans="3:9" s="145" customFormat="1" x14ac:dyDescent="0.3">
      <c r="C767" s="146"/>
      <c r="D767" s="147"/>
      <c r="E767" s="147"/>
      <c r="F767" s="148"/>
      <c r="G767" s="148"/>
      <c r="H767" s="149"/>
      <c r="I767" s="149"/>
    </row>
    <row r="768" spans="3:9" s="145" customFormat="1" x14ac:dyDescent="0.3">
      <c r="C768" s="146"/>
      <c r="D768" s="147"/>
      <c r="E768" s="147"/>
      <c r="F768" s="148"/>
      <c r="G768" s="148"/>
      <c r="H768" s="149"/>
      <c r="I768" s="149"/>
    </row>
    <row r="769" spans="3:9" s="145" customFormat="1" x14ac:dyDescent="0.3">
      <c r="C769" s="146"/>
      <c r="D769" s="147"/>
      <c r="E769" s="147"/>
      <c r="F769" s="148"/>
      <c r="G769" s="148"/>
      <c r="H769" s="149"/>
      <c r="I769" s="149"/>
    </row>
    <row r="770" spans="3:9" s="145" customFormat="1" x14ac:dyDescent="0.3">
      <c r="C770" s="146"/>
      <c r="D770" s="147"/>
      <c r="E770" s="147"/>
      <c r="F770" s="148"/>
      <c r="G770" s="148"/>
      <c r="H770" s="149"/>
      <c r="I770" s="149"/>
    </row>
    <row r="771" spans="3:9" s="145" customFormat="1" x14ac:dyDescent="0.3">
      <c r="C771" s="146"/>
      <c r="D771" s="147"/>
      <c r="E771" s="147"/>
      <c r="F771" s="148"/>
      <c r="G771" s="148"/>
      <c r="H771" s="149"/>
      <c r="I771" s="149"/>
    </row>
    <row r="772" spans="3:9" s="145" customFormat="1" x14ac:dyDescent="0.3">
      <c r="C772" s="146"/>
      <c r="D772" s="147"/>
      <c r="E772" s="147"/>
      <c r="F772" s="148"/>
      <c r="G772" s="148"/>
      <c r="H772" s="149"/>
      <c r="I772" s="149"/>
    </row>
    <row r="773" spans="3:9" s="145" customFormat="1" x14ac:dyDescent="0.3">
      <c r="C773" s="146"/>
      <c r="D773" s="147"/>
      <c r="E773" s="147"/>
      <c r="F773" s="148"/>
      <c r="G773" s="148"/>
      <c r="H773" s="149"/>
      <c r="I773" s="149"/>
    </row>
    <row r="774" spans="3:9" s="145" customFormat="1" x14ac:dyDescent="0.3">
      <c r="C774" s="146"/>
      <c r="D774" s="147"/>
      <c r="E774" s="147"/>
      <c r="F774" s="148"/>
      <c r="G774" s="148"/>
      <c r="H774" s="149"/>
      <c r="I774" s="149"/>
    </row>
    <row r="775" spans="3:9" s="145" customFormat="1" x14ac:dyDescent="0.3">
      <c r="C775" s="146"/>
      <c r="D775" s="147"/>
      <c r="E775" s="147"/>
      <c r="F775" s="148"/>
      <c r="G775" s="148"/>
      <c r="H775" s="149"/>
      <c r="I775" s="149"/>
    </row>
    <row r="776" spans="3:9" s="145" customFormat="1" x14ac:dyDescent="0.3">
      <c r="C776" s="146"/>
      <c r="D776" s="147"/>
      <c r="E776" s="147"/>
      <c r="F776" s="148"/>
      <c r="G776" s="148"/>
      <c r="H776" s="149"/>
      <c r="I776" s="149"/>
    </row>
    <row r="777" spans="3:9" s="145" customFormat="1" x14ac:dyDescent="0.3">
      <c r="C777" s="146"/>
      <c r="D777" s="147"/>
      <c r="E777" s="147"/>
      <c r="F777" s="148"/>
      <c r="G777" s="148"/>
      <c r="H777" s="149"/>
      <c r="I777" s="149"/>
    </row>
    <row r="778" spans="3:9" s="145" customFormat="1" x14ac:dyDescent="0.3">
      <c r="C778" s="146"/>
      <c r="D778" s="147"/>
      <c r="E778" s="147"/>
      <c r="F778" s="148"/>
      <c r="G778" s="148"/>
      <c r="H778" s="149"/>
      <c r="I778" s="149"/>
    </row>
    <row r="779" spans="3:9" s="145" customFormat="1" x14ac:dyDescent="0.3">
      <c r="C779" s="146"/>
      <c r="D779" s="147"/>
      <c r="E779" s="147"/>
      <c r="F779" s="148"/>
      <c r="G779" s="148"/>
      <c r="H779" s="149"/>
      <c r="I779" s="149"/>
    </row>
    <row r="780" spans="3:9" s="145" customFormat="1" x14ac:dyDescent="0.3">
      <c r="C780" s="146"/>
      <c r="D780" s="147"/>
      <c r="E780" s="147"/>
      <c r="F780" s="148"/>
      <c r="G780" s="148"/>
      <c r="H780" s="149"/>
      <c r="I780" s="149"/>
    </row>
    <row r="781" spans="3:9" s="145" customFormat="1" x14ac:dyDescent="0.3">
      <c r="C781" s="146"/>
      <c r="D781" s="147"/>
      <c r="E781" s="147"/>
      <c r="F781" s="148"/>
      <c r="G781" s="148"/>
      <c r="H781" s="149"/>
      <c r="I781" s="149"/>
    </row>
    <row r="782" spans="3:9" s="145" customFormat="1" x14ac:dyDescent="0.3">
      <c r="C782" s="146"/>
      <c r="D782" s="147"/>
      <c r="E782" s="147"/>
      <c r="F782" s="148"/>
      <c r="G782" s="148"/>
      <c r="H782" s="149"/>
      <c r="I782" s="149"/>
    </row>
    <row r="783" spans="3:9" s="145" customFormat="1" x14ac:dyDescent="0.3">
      <c r="C783" s="146"/>
      <c r="D783" s="147"/>
      <c r="E783" s="147"/>
      <c r="F783" s="148"/>
      <c r="G783" s="148"/>
      <c r="H783" s="149"/>
      <c r="I783" s="149"/>
    </row>
    <row r="784" spans="3:9" s="145" customFormat="1" x14ac:dyDescent="0.3">
      <c r="C784" s="146"/>
      <c r="D784" s="147"/>
      <c r="E784" s="147"/>
      <c r="F784" s="148"/>
      <c r="G784" s="148"/>
      <c r="H784" s="149"/>
      <c r="I784" s="149"/>
    </row>
    <row r="785" spans="3:9" s="145" customFormat="1" x14ac:dyDescent="0.3">
      <c r="C785" s="146"/>
      <c r="D785" s="147"/>
      <c r="E785" s="147"/>
      <c r="F785" s="148"/>
      <c r="G785" s="148"/>
      <c r="H785" s="149"/>
      <c r="I785" s="149"/>
    </row>
    <row r="786" spans="3:9" s="145" customFormat="1" x14ac:dyDescent="0.3">
      <c r="C786" s="146"/>
      <c r="D786" s="147"/>
      <c r="E786" s="147"/>
      <c r="F786" s="148"/>
      <c r="G786" s="148"/>
      <c r="H786" s="149"/>
      <c r="I786" s="149"/>
    </row>
    <row r="787" spans="3:9" s="145" customFormat="1" x14ac:dyDescent="0.3">
      <c r="C787" s="146"/>
      <c r="D787" s="147"/>
      <c r="E787" s="147"/>
      <c r="F787" s="148"/>
      <c r="G787" s="148"/>
      <c r="H787" s="149"/>
      <c r="I787" s="149"/>
    </row>
    <row r="788" spans="3:9" s="145" customFormat="1" x14ac:dyDescent="0.3">
      <c r="C788" s="146"/>
      <c r="D788" s="147"/>
      <c r="E788" s="147"/>
      <c r="F788" s="148"/>
      <c r="G788" s="148"/>
      <c r="H788" s="149"/>
      <c r="I788" s="149"/>
    </row>
    <row r="789" spans="3:9" s="145" customFormat="1" x14ac:dyDescent="0.3">
      <c r="C789" s="146"/>
      <c r="D789" s="147"/>
      <c r="E789" s="147"/>
      <c r="F789" s="148"/>
      <c r="G789" s="148"/>
      <c r="H789" s="149"/>
      <c r="I789" s="149"/>
    </row>
    <row r="790" spans="3:9" s="145" customFormat="1" x14ac:dyDescent="0.3">
      <c r="C790" s="146"/>
      <c r="D790" s="147"/>
      <c r="E790" s="147"/>
      <c r="F790" s="148"/>
      <c r="G790" s="148"/>
      <c r="H790" s="149"/>
      <c r="I790" s="149"/>
    </row>
    <row r="791" spans="3:9" s="145" customFormat="1" x14ac:dyDescent="0.3">
      <c r="C791" s="146"/>
      <c r="D791" s="147"/>
      <c r="E791" s="147"/>
      <c r="F791" s="148"/>
      <c r="G791" s="148"/>
      <c r="H791" s="149"/>
      <c r="I791" s="149"/>
    </row>
    <row r="792" spans="3:9" s="145" customFormat="1" x14ac:dyDescent="0.3">
      <c r="C792" s="146"/>
      <c r="D792" s="147"/>
      <c r="E792" s="147"/>
      <c r="F792" s="148"/>
      <c r="G792" s="148"/>
      <c r="H792" s="149"/>
      <c r="I792" s="149"/>
    </row>
    <row r="793" spans="3:9" s="145" customFormat="1" x14ac:dyDescent="0.3">
      <c r="C793" s="146"/>
      <c r="D793" s="147"/>
      <c r="E793" s="147"/>
      <c r="F793" s="148"/>
      <c r="G793" s="148"/>
      <c r="H793" s="149"/>
      <c r="I793" s="149"/>
    </row>
    <row r="794" spans="3:9" s="145" customFormat="1" x14ac:dyDescent="0.3">
      <c r="C794" s="146"/>
      <c r="D794" s="147"/>
      <c r="E794" s="147"/>
      <c r="F794" s="148"/>
      <c r="G794" s="148"/>
      <c r="H794" s="149"/>
      <c r="I794" s="149"/>
    </row>
    <row r="795" spans="3:9" s="145" customFormat="1" x14ac:dyDescent="0.3">
      <c r="C795" s="146"/>
      <c r="D795" s="147"/>
      <c r="E795" s="147"/>
      <c r="F795" s="148"/>
      <c r="G795" s="148"/>
      <c r="H795" s="149"/>
      <c r="I795" s="149"/>
    </row>
    <row r="796" spans="3:9" s="145" customFormat="1" x14ac:dyDescent="0.3">
      <c r="C796" s="146"/>
      <c r="D796" s="147"/>
      <c r="E796" s="147"/>
      <c r="F796" s="148"/>
      <c r="G796" s="148"/>
      <c r="H796" s="149"/>
      <c r="I796" s="149"/>
    </row>
    <row r="797" spans="3:9" s="145" customFormat="1" x14ac:dyDescent="0.3">
      <c r="C797" s="146"/>
      <c r="D797" s="147"/>
      <c r="E797" s="147"/>
      <c r="F797" s="148"/>
      <c r="G797" s="148"/>
      <c r="H797" s="149"/>
      <c r="I797" s="149"/>
    </row>
    <row r="798" spans="3:9" s="145" customFormat="1" x14ac:dyDescent="0.3">
      <c r="C798" s="146"/>
      <c r="D798" s="147"/>
      <c r="E798" s="147"/>
      <c r="F798" s="148"/>
      <c r="G798" s="148"/>
      <c r="H798" s="149"/>
      <c r="I798" s="149"/>
    </row>
    <row r="799" spans="3:9" s="145" customFormat="1" x14ac:dyDescent="0.3">
      <c r="C799" s="146"/>
      <c r="D799" s="147"/>
      <c r="E799" s="147"/>
      <c r="F799" s="148"/>
      <c r="G799" s="148"/>
      <c r="H799" s="149"/>
      <c r="I799" s="149"/>
    </row>
    <row r="800" spans="3:9" s="145" customFormat="1" x14ac:dyDescent="0.3">
      <c r="C800" s="146"/>
      <c r="D800" s="147"/>
      <c r="E800" s="147"/>
      <c r="F800" s="148"/>
      <c r="G800" s="148"/>
      <c r="H800" s="149"/>
      <c r="I800" s="149"/>
    </row>
    <row r="801" spans="3:9" s="145" customFormat="1" x14ac:dyDescent="0.3">
      <c r="C801" s="146"/>
      <c r="D801" s="147"/>
      <c r="E801" s="147"/>
      <c r="F801" s="148"/>
      <c r="G801" s="148"/>
      <c r="H801" s="149"/>
      <c r="I801" s="149"/>
    </row>
    <row r="802" spans="3:9" s="145" customFormat="1" x14ac:dyDescent="0.3">
      <c r="C802" s="146"/>
      <c r="D802" s="147"/>
      <c r="E802" s="147"/>
      <c r="F802" s="148"/>
      <c r="G802" s="148"/>
      <c r="H802" s="149"/>
      <c r="I802" s="149"/>
    </row>
    <row r="803" spans="3:9" s="145" customFormat="1" x14ac:dyDescent="0.3">
      <c r="C803" s="146"/>
      <c r="D803" s="147"/>
      <c r="E803" s="147"/>
      <c r="F803" s="148"/>
      <c r="G803" s="148"/>
      <c r="H803" s="149"/>
      <c r="I803" s="149"/>
    </row>
    <row r="804" spans="3:9" s="145" customFormat="1" x14ac:dyDescent="0.3">
      <c r="C804" s="146"/>
      <c r="D804" s="147"/>
      <c r="E804" s="147"/>
      <c r="F804" s="148"/>
      <c r="G804" s="148"/>
      <c r="H804" s="149"/>
      <c r="I804" s="149"/>
    </row>
    <row r="805" spans="3:9" s="145" customFormat="1" x14ac:dyDescent="0.3">
      <c r="C805" s="146"/>
      <c r="D805" s="147"/>
      <c r="E805" s="147"/>
      <c r="F805" s="148"/>
      <c r="G805" s="148"/>
      <c r="H805" s="149"/>
      <c r="I805" s="149"/>
    </row>
    <row r="806" spans="3:9" s="145" customFormat="1" x14ac:dyDescent="0.3">
      <c r="C806" s="146"/>
      <c r="D806" s="147"/>
      <c r="E806" s="147"/>
      <c r="F806" s="148"/>
      <c r="G806" s="148"/>
      <c r="H806" s="149"/>
      <c r="I806" s="149"/>
    </row>
    <row r="807" spans="3:9" s="145" customFormat="1" x14ac:dyDescent="0.3">
      <c r="C807" s="146"/>
      <c r="D807" s="147"/>
      <c r="E807" s="147"/>
      <c r="F807" s="148"/>
      <c r="G807" s="148"/>
      <c r="H807" s="149"/>
      <c r="I807" s="149"/>
    </row>
    <row r="808" spans="3:9" s="145" customFormat="1" x14ac:dyDescent="0.3">
      <c r="C808" s="146"/>
      <c r="D808" s="147"/>
      <c r="E808" s="147"/>
      <c r="F808" s="148"/>
      <c r="G808" s="148"/>
      <c r="H808" s="149"/>
      <c r="I808" s="149"/>
    </row>
    <row r="809" spans="3:9" s="145" customFormat="1" x14ac:dyDescent="0.3">
      <c r="C809" s="146"/>
      <c r="D809" s="147"/>
      <c r="E809" s="147"/>
      <c r="F809" s="148"/>
      <c r="G809" s="148"/>
      <c r="H809" s="149"/>
      <c r="I809" s="149"/>
    </row>
    <row r="810" spans="3:9" s="145" customFormat="1" x14ac:dyDescent="0.3">
      <c r="C810" s="146"/>
      <c r="D810" s="147"/>
      <c r="E810" s="147"/>
      <c r="F810" s="148"/>
      <c r="G810" s="148"/>
      <c r="H810" s="149"/>
      <c r="I810" s="149"/>
    </row>
    <row r="811" spans="3:9" s="145" customFormat="1" x14ac:dyDescent="0.3">
      <c r="C811" s="146"/>
      <c r="D811" s="147"/>
      <c r="E811" s="147"/>
      <c r="F811" s="148"/>
      <c r="G811" s="148"/>
      <c r="H811" s="149"/>
      <c r="I811" s="149"/>
    </row>
    <row r="812" spans="3:9" s="145" customFormat="1" x14ac:dyDescent="0.3">
      <c r="C812" s="146"/>
      <c r="D812" s="147"/>
      <c r="E812" s="147"/>
      <c r="F812" s="148"/>
      <c r="G812" s="148"/>
      <c r="H812" s="149"/>
      <c r="I812" s="149"/>
    </row>
    <row r="813" spans="3:9" s="145" customFormat="1" x14ac:dyDescent="0.3">
      <c r="C813" s="146"/>
      <c r="D813" s="147"/>
      <c r="E813" s="147"/>
      <c r="F813" s="148"/>
      <c r="G813" s="148"/>
      <c r="H813" s="149"/>
      <c r="I813" s="149"/>
    </row>
    <row r="814" spans="3:9" s="145" customFormat="1" x14ac:dyDescent="0.3">
      <c r="C814" s="146"/>
      <c r="D814" s="147"/>
      <c r="E814" s="147"/>
      <c r="F814" s="148"/>
      <c r="G814" s="148"/>
      <c r="H814" s="149"/>
      <c r="I814" s="149"/>
    </row>
    <row r="815" spans="3:9" s="145" customFormat="1" x14ac:dyDescent="0.3">
      <c r="C815" s="146"/>
      <c r="D815" s="147"/>
      <c r="E815" s="147"/>
      <c r="F815" s="148"/>
      <c r="G815" s="148"/>
      <c r="H815" s="149"/>
      <c r="I815" s="149"/>
    </row>
    <row r="816" spans="3:9" s="145" customFormat="1" x14ac:dyDescent="0.3">
      <c r="C816" s="146"/>
      <c r="D816" s="147"/>
      <c r="E816" s="147"/>
      <c r="F816" s="148"/>
      <c r="G816" s="148"/>
      <c r="H816" s="149"/>
      <c r="I816" s="149"/>
    </row>
    <row r="817" spans="3:9" s="145" customFormat="1" x14ac:dyDescent="0.3">
      <c r="C817" s="146"/>
      <c r="D817" s="147"/>
      <c r="E817" s="147"/>
      <c r="F817" s="148"/>
      <c r="G817" s="148"/>
      <c r="H817" s="149"/>
      <c r="I817" s="149"/>
    </row>
    <row r="818" spans="3:9" s="145" customFormat="1" x14ac:dyDescent="0.3">
      <c r="C818" s="146"/>
      <c r="D818" s="147"/>
      <c r="E818" s="147"/>
      <c r="F818" s="148"/>
      <c r="G818" s="148"/>
      <c r="H818" s="149"/>
      <c r="I818" s="149"/>
    </row>
    <row r="819" spans="3:9" s="145" customFormat="1" x14ac:dyDescent="0.3">
      <c r="C819" s="146"/>
      <c r="D819" s="147"/>
      <c r="E819" s="147"/>
      <c r="F819" s="148"/>
      <c r="G819" s="148"/>
      <c r="H819" s="149"/>
      <c r="I819" s="149"/>
    </row>
    <row r="820" spans="3:9" s="145" customFormat="1" x14ac:dyDescent="0.3">
      <c r="C820" s="146"/>
      <c r="D820" s="147"/>
      <c r="E820" s="147"/>
      <c r="F820" s="148"/>
      <c r="G820" s="148"/>
      <c r="H820" s="149"/>
      <c r="I820" s="149"/>
    </row>
    <row r="821" spans="3:9" s="145" customFormat="1" x14ac:dyDescent="0.3">
      <c r="C821" s="146"/>
      <c r="D821" s="147"/>
      <c r="E821" s="147"/>
      <c r="F821" s="148"/>
      <c r="G821" s="148"/>
      <c r="H821" s="149"/>
      <c r="I821" s="149"/>
    </row>
    <row r="822" spans="3:9" s="145" customFormat="1" x14ac:dyDescent="0.3">
      <c r="C822" s="146"/>
      <c r="D822" s="147"/>
      <c r="E822" s="147"/>
      <c r="F822" s="148"/>
      <c r="G822" s="148"/>
      <c r="H822" s="149"/>
      <c r="I822" s="149"/>
    </row>
    <row r="823" spans="3:9" s="145" customFormat="1" x14ac:dyDescent="0.3">
      <c r="C823" s="146"/>
      <c r="D823" s="147"/>
      <c r="E823" s="147"/>
      <c r="F823" s="148"/>
      <c r="G823" s="148"/>
      <c r="H823" s="149"/>
      <c r="I823" s="149"/>
    </row>
    <row r="824" spans="3:9" s="145" customFormat="1" x14ac:dyDescent="0.3">
      <c r="C824" s="146"/>
      <c r="D824" s="147"/>
      <c r="E824" s="147"/>
      <c r="F824" s="148"/>
      <c r="G824" s="148"/>
      <c r="H824" s="149"/>
      <c r="I824" s="149"/>
    </row>
    <row r="825" spans="3:9" s="145" customFormat="1" x14ac:dyDescent="0.3">
      <c r="C825" s="146"/>
      <c r="D825" s="147"/>
      <c r="E825" s="147"/>
      <c r="F825" s="148"/>
      <c r="G825" s="148"/>
      <c r="H825" s="149"/>
      <c r="I825" s="149"/>
    </row>
    <row r="826" spans="3:9" s="145" customFormat="1" x14ac:dyDescent="0.3">
      <c r="C826" s="146"/>
      <c r="D826" s="147"/>
      <c r="E826" s="147"/>
      <c r="F826" s="148"/>
      <c r="G826" s="148"/>
      <c r="H826" s="149"/>
      <c r="I826" s="149"/>
    </row>
    <row r="827" spans="3:9" s="145" customFormat="1" x14ac:dyDescent="0.3">
      <c r="C827" s="146"/>
      <c r="D827" s="147"/>
      <c r="E827" s="147"/>
      <c r="F827" s="148"/>
      <c r="G827" s="148"/>
      <c r="H827" s="149"/>
      <c r="I827" s="149"/>
    </row>
    <row r="828" spans="3:9" s="145" customFormat="1" x14ac:dyDescent="0.3">
      <c r="C828" s="146"/>
      <c r="D828" s="147"/>
      <c r="E828" s="147"/>
      <c r="F828" s="148"/>
      <c r="G828" s="148"/>
      <c r="H828" s="149"/>
      <c r="I828" s="149"/>
    </row>
    <row r="829" spans="3:9" s="145" customFormat="1" x14ac:dyDescent="0.3">
      <c r="C829" s="146"/>
      <c r="D829" s="147"/>
      <c r="E829" s="147"/>
      <c r="F829" s="148"/>
      <c r="G829" s="148"/>
      <c r="H829" s="149"/>
      <c r="I829" s="149"/>
    </row>
    <row r="830" spans="3:9" s="145" customFormat="1" x14ac:dyDescent="0.3">
      <c r="C830" s="146"/>
      <c r="D830" s="147"/>
      <c r="E830" s="147"/>
      <c r="F830" s="148"/>
      <c r="G830" s="148"/>
      <c r="H830" s="149"/>
      <c r="I830" s="149"/>
    </row>
    <row r="831" spans="3:9" s="145" customFormat="1" x14ac:dyDescent="0.3">
      <c r="C831" s="146"/>
      <c r="D831" s="147"/>
      <c r="E831" s="147"/>
      <c r="F831" s="148"/>
      <c r="G831" s="148"/>
      <c r="H831" s="149"/>
      <c r="I831" s="149"/>
    </row>
    <row r="832" spans="3:9" s="145" customFormat="1" x14ac:dyDescent="0.3">
      <c r="C832" s="146"/>
      <c r="D832" s="147"/>
      <c r="E832" s="147"/>
      <c r="F832" s="148"/>
      <c r="G832" s="148"/>
      <c r="H832" s="149"/>
      <c r="I832" s="149"/>
    </row>
    <row r="833" spans="3:9" s="145" customFormat="1" x14ac:dyDescent="0.3">
      <c r="C833" s="146"/>
      <c r="D833" s="147"/>
      <c r="E833" s="147"/>
      <c r="F833" s="148"/>
      <c r="G833" s="148"/>
      <c r="H833" s="149"/>
      <c r="I833" s="149"/>
    </row>
    <row r="834" spans="3:9" s="145" customFormat="1" x14ac:dyDescent="0.3">
      <c r="C834" s="146"/>
      <c r="D834" s="147"/>
      <c r="E834" s="147"/>
      <c r="F834" s="148"/>
      <c r="G834" s="148"/>
      <c r="H834" s="149"/>
      <c r="I834" s="149"/>
    </row>
    <row r="835" spans="3:9" s="145" customFormat="1" x14ac:dyDescent="0.3">
      <c r="C835" s="146"/>
      <c r="D835" s="147"/>
      <c r="E835" s="147"/>
      <c r="F835" s="148"/>
      <c r="G835" s="148"/>
      <c r="H835" s="149"/>
      <c r="I835" s="149"/>
    </row>
    <row r="836" spans="3:9" s="145" customFormat="1" x14ac:dyDescent="0.3">
      <c r="C836" s="146"/>
      <c r="D836" s="147"/>
      <c r="E836" s="147"/>
      <c r="F836" s="148"/>
      <c r="G836" s="148"/>
      <c r="H836" s="149"/>
      <c r="I836" s="149"/>
    </row>
    <row r="837" spans="3:9" s="145" customFormat="1" x14ac:dyDescent="0.3">
      <c r="C837" s="146"/>
      <c r="D837" s="147"/>
      <c r="E837" s="147"/>
      <c r="F837" s="148"/>
      <c r="G837" s="148"/>
      <c r="H837" s="149"/>
      <c r="I837" s="149"/>
    </row>
    <row r="838" spans="3:9" s="145" customFormat="1" x14ac:dyDescent="0.3">
      <c r="C838" s="146"/>
      <c r="D838" s="147"/>
      <c r="E838" s="147"/>
      <c r="F838" s="148"/>
      <c r="G838" s="148"/>
      <c r="H838" s="149"/>
      <c r="I838" s="149"/>
    </row>
    <row r="839" spans="3:9" s="145" customFormat="1" x14ac:dyDescent="0.3">
      <c r="C839" s="146"/>
      <c r="D839" s="147"/>
      <c r="E839" s="147"/>
      <c r="F839" s="148"/>
      <c r="G839" s="148"/>
      <c r="H839" s="149"/>
      <c r="I839" s="149"/>
    </row>
    <row r="840" spans="3:9" s="145" customFormat="1" x14ac:dyDescent="0.3">
      <c r="C840" s="146"/>
      <c r="D840" s="147"/>
      <c r="E840" s="147"/>
      <c r="F840" s="148"/>
      <c r="G840" s="148"/>
      <c r="H840" s="149"/>
      <c r="I840" s="149"/>
    </row>
    <row r="841" spans="3:9" s="145" customFormat="1" x14ac:dyDescent="0.3">
      <c r="C841" s="146"/>
      <c r="D841" s="147"/>
      <c r="E841" s="147"/>
      <c r="F841" s="148"/>
      <c r="G841" s="148"/>
      <c r="H841" s="149"/>
      <c r="I841" s="149"/>
    </row>
    <row r="842" spans="3:9" s="145" customFormat="1" x14ac:dyDescent="0.3">
      <c r="C842" s="146"/>
      <c r="D842" s="147"/>
      <c r="E842" s="147"/>
      <c r="F842" s="148"/>
      <c r="G842" s="148"/>
      <c r="H842" s="149"/>
      <c r="I842" s="149"/>
    </row>
    <row r="843" spans="3:9" s="145" customFormat="1" x14ac:dyDescent="0.3">
      <c r="C843" s="146"/>
      <c r="D843" s="147"/>
      <c r="E843" s="147"/>
      <c r="F843" s="148"/>
      <c r="G843" s="148"/>
      <c r="H843" s="149"/>
      <c r="I843" s="149"/>
    </row>
    <row r="844" spans="3:9" s="145" customFormat="1" x14ac:dyDescent="0.3">
      <c r="C844" s="146"/>
      <c r="D844" s="147"/>
      <c r="E844" s="147"/>
      <c r="F844" s="148"/>
      <c r="G844" s="148"/>
      <c r="H844" s="149"/>
      <c r="I844" s="149"/>
    </row>
    <row r="845" spans="3:9" s="145" customFormat="1" x14ac:dyDescent="0.3">
      <c r="C845" s="146"/>
      <c r="D845" s="147"/>
      <c r="E845" s="147"/>
      <c r="F845" s="148"/>
      <c r="G845" s="148"/>
      <c r="H845" s="149"/>
      <c r="I845" s="149"/>
    </row>
    <row r="846" spans="3:9" s="145" customFormat="1" x14ac:dyDescent="0.3">
      <c r="C846" s="146"/>
      <c r="D846" s="147"/>
      <c r="E846" s="147"/>
      <c r="F846" s="148"/>
      <c r="G846" s="148"/>
      <c r="H846" s="149"/>
      <c r="I846" s="149"/>
    </row>
    <row r="847" spans="3:9" s="145" customFormat="1" x14ac:dyDescent="0.3">
      <c r="C847" s="146"/>
      <c r="D847" s="147"/>
      <c r="E847" s="147"/>
      <c r="F847" s="148"/>
      <c r="G847" s="148"/>
      <c r="H847" s="149"/>
      <c r="I847" s="149"/>
    </row>
    <row r="848" spans="3:9" s="145" customFormat="1" x14ac:dyDescent="0.3">
      <c r="C848" s="146"/>
      <c r="D848" s="147"/>
      <c r="E848" s="147"/>
      <c r="F848" s="148"/>
      <c r="G848" s="148"/>
      <c r="H848" s="149"/>
      <c r="I848" s="149"/>
    </row>
    <row r="849" spans="3:9" s="145" customFormat="1" x14ac:dyDescent="0.3">
      <c r="C849" s="146"/>
      <c r="D849" s="147"/>
      <c r="E849" s="147"/>
      <c r="F849" s="148"/>
      <c r="G849" s="148"/>
      <c r="H849" s="149"/>
      <c r="I849" s="149"/>
    </row>
    <row r="850" spans="3:9" s="145" customFormat="1" x14ac:dyDescent="0.3">
      <c r="C850" s="146"/>
      <c r="D850" s="147"/>
      <c r="E850" s="147"/>
      <c r="F850" s="148"/>
      <c r="G850" s="148"/>
      <c r="H850" s="149"/>
      <c r="I850" s="149"/>
    </row>
    <row r="851" spans="3:9" s="145" customFormat="1" x14ac:dyDescent="0.3">
      <c r="C851" s="146"/>
      <c r="D851" s="147"/>
      <c r="E851" s="147"/>
      <c r="F851" s="148"/>
      <c r="G851" s="148"/>
      <c r="H851" s="149"/>
      <c r="I851" s="149"/>
    </row>
    <row r="852" spans="3:9" s="145" customFormat="1" x14ac:dyDescent="0.3">
      <c r="C852" s="146"/>
      <c r="D852" s="147"/>
      <c r="E852" s="147"/>
      <c r="F852" s="148"/>
      <c r="G852" s="148"/>
      <c r="H852" s="149"/>
      <c r="I852" s="149"/>
    </row>
    <row r="853" spans="3:9" s="145" customFormat="1" x14ac:dyDescent="0.3">
      <c r="C853" s="146"/>
      <c r="D853" s="147"/>
      <c r="E853" s="147"/>
      <c r="F853" s="148"/>
      <c r="G853" s="148"/>
      <c r="H853" s="149"/>
      <c r="I853" s="149"/>
    </row>
    <row r="854" spans="3:9" s="145" customFormat="1" x14ac:dyDescent="0.3">
      <c r="C854" s="146"/>
      <c r="D854" s="147"/>
      <c r="E854" s="147"/>
      <c r="F854" s="148"/>
      <c r="G854" s="148"/>
      <c r="H854" s="149"/>
      <c r="I854" s="149"/>
    </row>
    <row r="855" spans="3:9" s="145" customFormat="1" x14ac:dyDescent="0.3">
      <c r="C855" s="146"/>
      <c r="D855" s="147"/>
      <c r="E855" s="147"/>
      <c r="F855" s="148"/>
      <c r="G855" s="148"/>
      <c r="H855" s="149"/>
      <c r="I855" s="149"/>
    </row>
    <row r="856" spans="3:9" s="145" customFormat="1" x14ac:dyDescent="0.3">
      <c r="C856" s="146"/>
      <c r="D856" s="147"/>
      <c r="E856" s="147"/>
      <c r="F856" s="148"/>
      <c r="G856" s="148"/>
      <c r="H856" s="149"/>
      <c r="I856" s="149"/>
    </row>
    <row r="857" spans="3:9" s="145" customFormat="1" x14ac:dyDescent="0.3">
      <c r="C857" s="146"/>
      <c r="D857" s="147"/>
      <c r="E857" s="147"/>
      <c r="F857" s="148"/>
      <c r="G857" s="148"/>
      <c r="H857" s="149"/>
      <c r="I857" s="149"/>
    </row>
    <row r="858" spans="3:9" s="145" customFormat="1" x14ac:dyDescent="0.3">
      <c r="C858" s="146"/>
      <c r="D858" s="147"/>
      <c r="E858" s="147"/>
      <c r="F858" s="148"/>
      <c r="G858" s="148"/>
      <c r="H858" s="149"/>
      <c r="I858" s="149"/>
    </row>
    <row r="859" spans="3:9" s="145" customFormat="1" x14ac:dyDescent="0.3">
      <c r="C859" s="146"/>
      <c r="D859" s="147"/>
      <c r="E859" s="147"/>
      <c r="F859" s="148"/>
      <c r="G859" s="148"/>
      <c r="H859" s="149"/>
      <c r="I859" s="149"/>
    </row>
    <row r="860" spans="3:9" s="145" customFormat="1" x14ac:dyDescent="0.3">
      <c r="C860" s="146"/>
      <c r="D860" s="147"/>
      <c r="E860" s="147"/>
      <c r="F860" s="148"/>
      <c r="G860" s="148"/>
      <c r="H860" s="149"/>
      <c r="I860" s="149"/>
    </row>
    <row r="861" spans="3:9" s="145" customFormat="1" x14ac:dyDescent="0.3">
      <c r="C861" s="146"/>
      <c r="D861" s="147"/>
      <c r="E861" s="147"/>
      <c r="F861" s="148"/>
      <c r="G861" s="148"/>
      <c r="H861" s="149"/>
      <c r="I861" s="149"/>
    </row>
    <row r="862" spans="3:9" s="145" customFormat="1" x14ac:dyDescent="0.3">
      <c r="C862" s="146"/>
      <c r="D862" s="147"/>
      <c r="E862" s="147"/>
      <c r="F862" s="148"/>
      <c r="G862" s="148"/>
      <c r="H862" s="149"/>
      <c r="I862" s="149"/>
    </row>
    <row r="863" spans="3:9" s="145" customFormat="1" x14ac:dyDescent="0.3">
      <c r="C863" s="146"/>
      <c r="D863" s="147"/>
      <c r="E863" s="147"/>
      <c r="F863" s="148"/>
      <c r="G863" s="148"/>
      <c r="H863" s="149"/>
      <c r="I863" s="149"/>
    </row>
    <row r="864" spans="3:9" s="145" customFormat="1" x14ac:dyDescent="0.3">
      <c r="C864" s="146"/>
      <c r="D864" s="147"/>
      <c r="E864" s="147"/>
      <c r="F864" s="148"/>
      <c r="G864" s="148"/>
      <c r="H864" s="149"/>
      <c r="I864" s="149"/>
    </row>
    <row r="865" spans="3:9" s="145" customFormat="1" x14ac:dyDescent="0.3">
      <c r="C865" s="146"/>
      <c r="D865" s="147"/>
      <c r="E865" s="147"/>
      <c r="F865" s="148"/>
      <c r="G865" s="148"/>
      <c r="H865" s="149"/>
      <c r="I865" s="149"/>
    </row>
    <row r="866" spans="3:9" s="145" customFormat="1" x14ac:dyDescent="0.3">
      <c r="C866" s="146"/>
      <c r="D866" s="147"/>
      <c r="E866" s="147"/>
      <c r="F866" s="148"/>
      <c r="G866" s="148"/>
      <c r="H866" s="149"/>
      <c r="I866" s="149"/>
    </row>
    <row r="867" spans="3:9" s="145" customFormat="1" x14ac:dyDescent="0.3">
      <c r="C867" s="146"/>
      <c r="D867" s="147"/>
      <c r="E867" s="147"/>
      <c r="F867" s="148"/>
      <c r="G867" s="148"/>
      <c r="H867" s="149"/>
      <c r="I867" s="149"/>
    </row>
    <row r="868" spans="3:9" s="145" customFormat="1" x14ac:dyDescent="0.3">
      <c r="C868" s="146"/>
      <c r="D868" s="147"/>
      <c r="E868" s="147"/>
      <c r="F868" s="148"/>
      <c r="G868" s="148"/>
      <c r="H868" s="149"/>
      <c r="I868" s="149"/>
    </row>
    <row r="869" spans="3:9" s="145" customFormat="1" x14ac:dyDescent="0.3">
      <c r="C869" s="146"/>
      <c r="D869" s="147"/>
      <c r="E869" s="147"/>
      <c r="F869" s="148"/>
      <c r="G869" s="148"/>
      <c r="H869" s="149"/>
      <c r="I869" s="149"/>
    </row>
    <row r="870" spans="3:9" s="145" customFormat="1" x14ac:dyDescent="0.3">
      <c r="C870" s="146"/>
      <c r="D870" s="147"/>
      <c r="E870" s="147"/>
      <c r="F870" s="148"/>
      <c r="G870" s="148"/>
      <c r="H870" s="149"/>
      <c r="I870" s="149"/>
    </row>
    <row r="871" spans="3:9" s="145" customFormat="1" x14ac:dyDescent="0.3">
      <c r="C871" s="146"/>
      <c r="D871" s="147"/>
      <c r="E871" s="147"/>
      <c r="F871" s="148"/>
      <c r="G871" s="148"/>
      <c r="H871" s="149"/>
      <c r="I871" s="149"/>
    </row>
    <row r="872" spans="3:9" s="145" customFormat="1" x14ac:dyDescent="0.3">
      <c r="C872" s="146"/>
      <c r="D872" s="147"/>
      <c r="E872" s="147"/>
      <c r="F872" s="148"/>
      <c r="G872" s="148"/>
      <c r="H872" s="149"/>
      <c r="I872" s="149"/>
    </row>
    <row r="873" spans="3:9" s="145" customFormat="1" x14ac:dyDescent="0.3">
      <c r="C873" s="146"/>
      <c r="D873" s="147"/>
      <c r="E873" s="147"/>
      <c r="F873" s="148"/>
      <c r="G873" s="148"/>
      <c r="H873" s="149"/>
      <c r="I873" s="149"/>
    </row>
    <row r="874" spans="3:9" s="145" customFormat="1" x14ac:dyDescent="0.3">
      <c r="C874" s="146"/>
      <c r="D874" s="147"/>
      <c r="E874" s="147"/>
      <c r="F874" s="148"/>
      <c r="G874" s="148"/>
      <c r="H874" s="149"/>
      <c r="I874" s="149"/>
    </row>
    <row r="875" spans="3:9" s="145" customFormat="1" x14ac:dyDescent="0.3">
      <c r="C875" s="146"/>
      <c r="D875" s="147"/>
      <c r="E875" s="147"/>
      <c r="F875" s="148"/>
      <c r="G875" s="148"/>
      <c r="H875" s="149"/>
      <c r="I875" s="149"/>
    </row>
    <row r="876" spans="3:9" s="145" customFormat="1" x14ac:dyDescent="0.3">
      <c r="C876" s="146"/>
      <c r="D876" s="147"/>
      <c r="E876" s="147"/>
      <c r="F876" s="148"/>
      <c r="G876" s="148"/>
      <c r="H876" s="149"/>
      <c r="I876" s="149"/>
    </row>
    <row r="877" spans="3:9" s="145" customFormat="1" x14ac:dyDescent="0.3">
      <c r="C877" s="146"/>
      <c r="D877" s="147"/>
      <c r="E877" s="147"/>
      <c r="F877" s="148"/>
      <c r="G877" s="148"/>
      <c r="H877" s="149"/>
      <c r="I877" s="149"/>
    </row>
    <row r="878" spans="3:9" s="145" customFormat="1" x14ac:dyDescent="0.3">
      <c r="C878" s="146"/>
      <c r="D878" s="147"/>
      <c r="E878" s="147"/>
      <c r="F878" s="148"/>
      <c r="G878" s="148"/>
      <c r="H878" s="149"/>
      <c r="I878" s="149"/>
    </row>
    <row r="879" spans="3:9" s="145" customFormat="1" x14ac:dyDescent="0.3">
      <c r="C879" s="146"/>
      <c r="D879" s="147"/>
      <c r="E879" s="147"/>
      <c r="F879" s="148"/>
      <c r="G879" s="148"/>
      <c r="H879" s="149"/>
      <c r="I879" s="149"/>
    </row>
    <row r="880" spans="3:9" s="145" customFormat="1" x14ac:dyDescent="0.3">
      <c r="C880" s="146"/>
      <c r="D880" s="147"/>
      <c r="E880" s="147"/>
      <c r="F880" s="148"/>
      <c r="G880" s="148"/>
      <c r="H880" s="149"/>
      <c r="I880" s="149"/>
    </row>
    <row r="881" spans="3:9" s="145" customFormat="1" x14ac:dyDescent="0.3">
      <c r="C881" s="146"/>
      <c r="D881" s="147"/>
      <c r="E881" s="147"/>
      <c r="F881" s="148"/>
      <c r="G881" s="148"/>
      <c r="H881" s="149"/>
      <c r="I881" s="149"/>
    </row>
    <row r="882" spans="3:9" s="145" customFormat="1" x14ac:dyDescent="0.3">
      <c r="C882" s="146"/>
      <c r="D882" s="147"/>
      <c r="E882" s="147"/>
      <c r="F882" s="148"/>
      <c r="G882" s="148"/>
      <c r="H882" s="149"/>
      <c r="I882" s="149"/>
    </row>
    <row r="883" spans="3:9" s="145" customFormat="1" x14ac:dyDescent="0.3">
      <c r="C883" s="146"/>
      <c r="D883" s="147"/>
      <c r="E883" s="147"/>
      <c r="F883" s="148"/>
      <c r="G883" s="148"/>
      <c r="H883" s="149"/>
      <c r="I883" s="149"/>
    </row>
    <row r="884" spans="3:9" s="145" customFormat="1" x14ac:dyDescent="0.3">
      <c r="C884" s="146"/>
      <c r="D884" s="147"/>
      <c r="E884" s="147"/>
      <c r="F884" s="148"/>
      <c r="G884" s="148"/>
      <c r="H884" s="149"/>
      <c r="I884" s="149"/>
    </row>
    <row r="885" spans="3:9" s="145" customFormat="1" x14ac:dyDescent="0.3">
      <c r="C885" s="146"/>
      <c r="D885" s="147"/>
      <c r="E885" s="147"/>
      <c r="F885" s="148"/>
      <c r="G885" s="148"/>
      <c r="H885" s="149"/>
      <c r="I885" s="149"/>
    </row>
    <row r="886" spans="3:9" s="145" customFormat="1" x14ac:dyDescent="0.3">
      <c r="C886" s="146"/>
      <c r="D886" s="147"/>
      <c r="E886" s="147"/>
      <c r="F886" s="148"/>
      <c r="G886" s="148"/>
      <c r="H886" s="149"/>
      <c r="I886" s="149"/>
    </row>
    <row r="887" spans="3:9" s="145" customFormat="1" x14ac:dyDescent="0.3">
      <c r="C887" s="146"/>
      <c r="D887" s="147"/>
      <c r="E887" s="147"/>
      <c r="F887" s="148"/>
      <c r="G887" s="148"/>
      <c r="H887" s="149"/>
      <c r="I887" s="149"/>
    </row>
    <row r="888" spans="3:9" s="145" customFormat="1" x14ac:dyDescent="0.3">
      <c r="C888" s="146"/>
      <c r="D888" s="147"/>
      <c r="E888" s="147"/>
      <c r="F888" s="148"/>
      <c r="G888" s="148"/>
      <c r="H888" s="149"/>
      <c r="I888" s="149"/>
    </row>
    <row r="889" spans="3:9" s="145" customFormat="1" x14ac:dyDescent="0.3">
      <c r="C889" s="146"/>
      <c r="D889" s="147"/>
      <c r="E889" s="147"/>
      <c r="F889" s="148"/>
      <c r="G889" s="148"/>
      <c r="H889" s="149"/>
      <c r="I889" s="149"/>
    </row>
    <row r="890" spans="3:9" s="145" customFormat="1" x14ac:dyDescent="0.3">
      <c r="C890" s="146"/>
      <c r="D890" s="147"/>
      <c r="E890" s="147"/>
      <c r="F890" s="148"/>
      <c r="G890" s="148"/>
      <c r="H890" s="149"/>
      <c r="I890" s="149"/>
    </row>
    <row r="891" spans="3:9" s="145" customFormat="1" x14ac:dyDescent="0.3">
      <c r="C891" s="146"/>
      <c r="D891" s="147"/>
      <c r="E891" s="147"/>
      <c r="F891" s="148"/>
      <c r="G891" s="148"/>
      <c r="H891" s="149"/>
      <c r="I891" s="149"/>
    </row>
    <row r="892" spans="3:9" s="145" customFormat="1" x14ac:dyDescent="0.3">
      <c r="C892" s="146"/>
      <c r="D892" s="147"/>
      <c r="E892" s="147"/>
      <c r="F892" s="148"/>
      <c r="G892" s="148"/>
      <c r="H892" s="149"/>
      <c r="I892" s="149"/>
    </row>
    <row r="893" spans="3:9" s="145" customFormat="1" x14ac:dyDescent="0.3">
      <c r="C893" s="146"/>
      <c r="D893" s="147"/>
      <c r="E893" s="147"/>
      <c r="F893" s="148"/>
      <c r="G893" s="148"/>
      <c r="H893" s="149"/>
      <c r="I893" s="149"/>
    </row>
    <row r="894" spans="3:9" s="145" customFormat="1" x14ac:dyDescent="0.3">
      <c r="C894" s="146"/>
      <c r="D894" s="147"/>
      <c r="E894" s="147"/>
      <c r="F894" s="148"/>
      <c r="G894" s="148"/>
      <c r="H894" s="149"/>
      <c r="I894" s="149"/>
    </row>
    <row r="895" spans="3:9" s="145" customFormat="1" x14ac:dyDescent="0.3">
      <c r="C895" s="146"/>
      <c r="D895" s="147"/>
      <c r="E895" s="147"/>
      <c r="F895" s="148"/>
      <c r="G895" s="148"/>
      <c r="H895" s="149"/>
      <c r="I895" s="149"/>
    </row>
    <row r="896" spans="3:9" s="145" customFormat="1" x14ac:dyDescent="0.3">
      <c r="C896" s="146"/>
      <c r="D896" s="147"/>
      <c r="E896" s="147"/>
      <c r="F896" s="148"/>
      <c r="G896" s="148"/>
      <c r="H896" s="149"/>
      <c r="I896" s="149"/>
    </row>
    <row r="897" spans="3:9" s="145" customFormat="1" x14ac:dyDescent="0.3">
      <c r="C897" s="146"/>
      <c r="D897" s="147"/>
      <c r="E897" s="147"/>
      <c r="F897" s="148"/>
      <c r="G897" s="148"/>
      <c r="H897" s="149"/>
      <c r="I897" s="149"/>
    </row>
    <row r="898" spans="3:9" s="145" customFormat="1" x14ac:dyDescent="0.3">
      <c r="C898" s="146"/>
      <c r="D898" s="147"/>
      <c r="E898" s="147"/>
      <c r="F898" s="148"/>
      <c r="G898" s="148"/>
      <c r="H898" s="149"/>
      <c r="I898" s="149"/>
    </row>
    <row r="899" spans="3:9" s="145" customFormat="1" x14ac:dyDescent="0.3">
      <c r="C899" s="146"/>
      <c r="D899" s="147"/>
      <c r="E899" s="147"/>
      <c r="F899" s="148"/>
      <c r="G899" s="148"/>
      <c r="H899" s="149"/>
      <c r="I899" s="149"/>
    </row>
    <row r="900" spans="3:9" s="145" customFormat="1" x14ac:dyDescent="0.3">
      <c r="C900" s="146"/>
      <c r="D900" s="147"/>
      <c r="E900" s="147"/>
      <c r="F900" s="148"/>
      <c r="G900" s="148"/>
      <c r="H900" s="149"/>
      <c r="I900" s="149"/>
    </row>
    <row r="901" spans="3:9" s="145" customFormat="1" x14ac:dyDescent="0.3">
      <c r="C901" s="146"/>
      <c r="D901" s="147"/>
      <c r="E901" s="147"/>
      <c r="F901" s="148"/>
      <c r="G901" s="148"/>
      <c r="H901" s="149"/>
      <c r="I901" s="149"/>
    </row>
    <row r="902" spans="3:9" s="145" customFormat="1" x14ac:dyDescent="0.3">
      <c r="C902" s="146"/>
      <c r="D902" s="147"/>
      <c r="E902" s="147"/>
      <c r="F902" s="148"/>
      <c r="G902" s="148"/>
      <c r="H902" s="149"/>
      <c r="I902" s="149"/>
    </row>
    <row r="903" spans="3:9" s="145" customFormat="1" x14ac:dyDescent="0.3">
      <c r="C903" s="146"/>
      <c r="D903" s="147"/>
      <c r="E903" s="147"/>
      <c r="F903" s="148"/>
      <c r="G903" s="148"/>
      <c r="H903" s="149"/>
      <c r="I903" s="149"/>
    </row>
    <row r="904" spans="3:9" s="145" customFormat="1" x14ac:dyDescent="0.3">
      <c r="C904" s="146"/>
      <c r="D904" s="147"/>
      <c r="E904" s="147"/>
      <c r="F904" s="148"/>
      <c r="G904" s="148"/>
      <c r="H904" s="149"/>
      <c r="I904" s="149"/>
    </row>
    <row r="905" spans="3:9" s="145" customFormat="1" x14ac:dyDescent="0.3">
      <c r="C905" s="146"/>
      <c r="D905" s="147"/>
      <c r="E905" s="147"/>
      <c r="F905" s="148"/>
      <c r="G905" s="148"/>
      <c r="H905" s="149"/>
      <c r="I905" s="149"/>
    </row>
    <row r="906" spans="3:9" s="145" customFormat="1" x14ac:dyDescent="0.3">
      <c r="C906" s="146"/>
      <c r="D906" s="147"/>
      <c r="E906" s="147"/>
      <c r="F906" s="148"/>
      <c r="G906" s="148"/>
      <c r="H906" s="149"/>
      <c r="I906" s="149"/>
    </row>
    <row r="907" spans="3:9" s="145" customFormat="1" x14ac:dyDescent="0.3">
      <c r="C907" s="146"/>
      <c r="D907" s="147"/>
      <c r="E907" s="147"/>
      <c r="F907" s="148"/>
      <c r="G907" s="148"/>
      <c r="H907" s="149"/>
      <c r="I907" s="149"/>
    </row>
    <row r="908" spans="3:9" s="145" customFormat="1" x14ac:dyDescent="0.3">
      <c r="C908" s="146"/>
      <c r="D908" s="147"/>
      <c r="E908" s="147"/>
      <c r="F908" s="148"/>
      <c r="G908" s="148"/>
      <c r="H908" s="149"/>
      <c r="I908" s="149"/>
    </row>
    <row r="909" spans="3:9" s="145" customFormat="1" x14ac:dyDescent="0.3">
      <c r="C909" s="146"/>
      <c r="D909" s="147"/>
      <c r="E909" s="147"/>
      <c r="F909" s="148"/>
      <c r="G909" s="148"/>
      <c r="H909" s="149"/>
      <c r="I909" s="149"/>
    </row>
    <row r="910" spans="3:9" s="145" customFormat="1" x14ac:dyDescent="0.3">
      <c r="C910" s="146"/>
      <c r="D910" s="147"/>
      <c r="E910" s="147"/>
      <c r="F910" s="148"/>
      <c r="G910" s="148"/>
      <c r="H910" s="149"/>
      <c r="I910" s="149"/>
    </row>
    <row r="911" spans="3:9" s="145" customFormat="1" x14ac:dyDescent="0.3">
      <c r="C911" s="146"/>
      <c r="D911" s="147"/>
      <c r="E911" s="147"/>
      <c r="F911" s="148"/>
      <c r="G911" s="148"/>
      <c r="H911" s="149"/>
      <c r="I911" s="149"/>
    </row>
    <row r="912" spans="3:9" s="145" customFormat="1" x14ac:dyDescent="0.3">
      <c r="C912" s="146"/>
      <c r="D912" s="147"/>
      <c r="E912" s="147"/>
      <c r="F912" s="148"/>
      <c r="G912" s="148"/>
      <c r="H912" s="149"/>
      <c r="I912" s="149"/>
    </row>
    <row r="913" spans="3:9" s="145" customFormat="1" x14ac:dyDescent="0.3">
      <c r="C913" s="146"/>
      <c r="D913" s="147"/>
      <c r="E913" s="147"/>
      <c r="F913" s="148"/>
      <c r="G913" s="148"/>
      <c r="H913" s="149"/>
      <c r="I913" s="149"/>
    </row>
    <row r="914" spans="3:9" s="145" customFormat="1" x14ac:dyDescent="0.3">
      <c r="C914" s="146"/>
      <c r="D914" s="147"/>
      <c r="E914" s="147"/>
      <c r="F914" s="148"/>
      <c r="G914" s="148"/>
      <c r="H914" s="149"/>
      <c r="I914" s="149"/>
    </row>
    <row r="915" spans="3:9" s="145" customFormat="1" x14ac:dyDescent="0.3">
      <c r="C915" s="146"/>
      <c r="D915" s="147"/>
      <c r="E915" s="147"/>
      <c r="F915" s="148"/>
      <c r="G915" s="148"/>
      <c r="H915" s="149"/>
      <c r="I915" s="149"/>
    </row>
    <row r="916" spans="3:9" s="145" customFormat="1" x14ac:dyDescent="0.3">
      <c r="C916" s="146"/>
      <c r="D916" s="147"/>
      <c r="E916" s="147"/>
      <c r="F916" s="148"/>
      <c r="G916" s="148"/>
      <c r="H916" s="149"/>
      <c r="I916" s="149"/>
    </row>
    <row r="917" spans="3:9" s="145" customFormat="1" x14ac:dyDescent="0.3">
      <c r="C917" s="146"/>
      <c r="D917" s="147"/>
      <c r="E917" s="147"/>
      <c r="F917" s="148"/>
      <c r="G917" s="148"/>
      <c r="H917" s="149"/>
      <c r="I917" s="149"/>
    </row>
    <row r="918" spans="3:9" s="145" customFormat="1" x14ac:dyDescent="0.3">
      <c r="C918" s="146"/>
      <c r="D918" s="147"/>
      <c r="E918" s="147"/>
      <c r="F918" s="148"/>
      <c r="G918" s="148"/>
      <c r="H918" s="149"/>
      <c r="I918" s="149"/>
    </row>
    <row r="919" spans="3:9" s="145" customFormat="1" x14ac:dyDescent="0.3">
      <c r="C919" s="146"/>
      <c r="D919" s="147"/>
      <c r="E919" s="147"/>
      <c r="F919" s="148"/>
      <c r="G919" s="148"/>
      <c r="H919" s="149"/>
      <c r="I919" s="149"/>
    </row>
    <row r="920" spans="3:9" s="145" customFormat="1" x14ac:dyDescent="0.3">
      <c r="C920" s="146"/>
      <c r="D920" s="147"/>
      <c r="E920" s="147"/>
      <c r="F920" s="148"/>
      <c r="G920" s="148"/>
      <c r="H920" s="149"/>
      <c r="I920" s="149"/>
    </row>
    <row r="921" spans="3:9" s="145" customFormat="1" x14ac:dyDescent="0.3">
      <c r="C921" s="146"/>
      <c r="D921" s="147"/>
      <c r="E921" s="147"/>
      <c r="F921" s="148"/>
      <c r="G921" s="148"/>
      <c r="H921" s="149"/>
      <c r="I921" s="149"/>
    </row>
    <row r="922" spans="3:9" s="145" customFormat="1" x14ac:dyDescent="0.3">
      <c r="C922" s="146"/>
      <c r="D922" s="147"/>
      <c r="E922" s="147"/>
      <c r="F922" s="148"/>
      <c r="G922" s="148"/>
      <c r="H922" s="149"/>
      <c r="I922" s="149"/>
    </row>
    <row r="923" spans="3:9" s="145" customFormat="1" x14ac:dyDescent="0.3">
      <c r="C923" s="146"/>
      <c r="D923" s="147"/>
      <c r="E923" s="147"/>
      <c r="F923" s="148"/>
      <c r="G923" s="148"/>
      <c r="H923" s="149"/>
      <c r="I923" s="149"/>
    </row>
    <row r="924" spans="3:9" s="145" customFormat="1" x14ac:dyDescent="0.3">
      <c r="C924" s="146"/>
      <c r="D924" s="147"/>
      <c r="E924" s="147"/>
      <c r="F924" s="148"/>
      <c r="G924" s="148"/>
      <c r="H924" s="149"/>
      <c r="I924" s="149"/>
    </row>
    <row r="925" spans="3:9" s="145" customFormat="1" x14ac:dyDescent="0.3">
      <c r="C925" s="146"/>
      <c r="D925" s="147"/>
      <c r="E925" s="147"/>
      <c r="F925" s="148"/>
      <c r="G925" s="148"/>
      <c r="H925" s="149"/>
      <c r="I925" s="149"/>
    </row>
    <row r="926" spans="3:9" s="145" customFormat="1" x14ac:dyDescent="0.3">
      <c r="C926" s="146"/>
      <c r="D926" s="147"/>
      <c r="E926" s="147"/>
      <c r="F926" s="148"/>
      <c r="G926" s="148"/>
      <c r="H926" s="149"/>
      <c r="I926" s="149"/>
    </row>
    <row r="927" spans="3:9" s="145" customFormat="1" x14ac:dyDescent="0.3">
      <c r="C927" s="146"/>
      <c r="D927" s="147"/>
      <c r="E927" s="147"/>
      <c r="F927" s="148"/>
      <c r="G927" s="148"/>
      <c r="H927" s="149"/>
      <c r="I927" s="149"/>
    </row>
    <row r="928" spans="3:9" s="145" customFormat="1" x14ac:dyDescent="0.3">
      <c r="C928" s="146"/>
      <c r="D928" s="147"/>
      <c r="E928" s="147"/>
      <c r="F928" s="148"/>
      <c r="G928" s="148"/>
      <c r="H928" s="149"/>
      <c r="I928" s="149"/>
    </row>
    <row r="929" spans="3:9" s="145" customFormat="1" x14ac:dyDescent="0.3">
      <c r="C929" s="146"/>
      <c r="D929" s="147"/>
      <c r="E929" s="147"/>
      <c r="F929" s="148"/>
      <c r="G929" s="148"/>
      <c r="H929" s="149"/>
      <c r="I929" s="149"/>
    </row>
    <row r="930" spans="3:9" s="145" customFormat="1" x14ac:dyDescent="0.3">
      <c r="C930" s="146"/>
      <c r="D930" s="147"/>
      <c r="E930" s="147"/>
      <c r="F930" s="148"/>
      <c r="G930" s="148"/>
      <c r="H930" s="149"/>
      <c r="I930" s="149"/>
    </row>
    <row r="931" spans="3:9" s="145" customFormat="1" x14ac:dyDescent="0.3">
      <c r="C931" s="146"/>
      <c r="D931" s="147"/>
      <c r="E931" s="147"/>
      <c r="F931" s="148"/>
      <c r="G931" s="148"/>
      <c r="H931" s="149"/>
      <c r="I931" s="149"/>
    </row>
    <row r="932" spans="3:9" s="145" customFormat="1" x14ac:dyDescent="0.3">
      <c r="C932" s="146"/>
      <c r="D932" s="147"/>
      <c r="E932" s="147"/>
      <c r="F932" s="148"/>
      <c r="G932" s="148"/>
      <c r="H932" s="149"/>
      <c r="I932" s="149"/>
    </row>
    <row r="933" spans="3:9" s="145" customFormat="1" x14ac:dyDescent="0.3">
      <c r="C933" s="146"/>
      <c r="D933" s="147"/>
      <c r="E933" s="147"/>
      <c r="F933" s="148"/>
      <c r="G933" s="148"/>
      <c r="H933" s="149"/>
      <c r="I933" s="149"/>
    </row>
    <row r="934" spans="3:9" s="145" customFormat="1" x14ac:dyDescent="0.3">
      <c r="C934" s="146"/>
      <c r="D934" s="147"/>
      <c r="E934" s="147"/>
      <c r="F934" s="148"/>
      <c r="G934" s="148"/>
      <c r="H934" s="149"/>
      <c r="I934" s="149"/>
    </row>
    <row r="935" spans="3:9" s="145" customFormat="1" x14ac:dyDescent="0.3">
      <c r="C935" s="146"/>
      <c r="D935" s="147"/>
      <c r="E935" s="147"/>
      <c r="F935" s="148"/>
      <c r="G935" s="148"/>
      <c r="H935" s="149"/>
      <c r="I935" s="149"/>
    </row>
    <row r="936" spans="3:9" s="145" customFormat="1" x14ac:dyDescent="0.3">
      <c r="C936" s="146"/>
      <c r="D936" s="147"/>
      <c r="E936" s="147"/>
      <c r="F936" s="148"/>
      <c r="G936" s="148"/>
      <c r="H936" s="149"/>
      <c r="I936" s="149"/>
    </row>
    <row r="937" spans="3:9" s="145" customFormat="1" x14ac:dyDescent="0.3">
      <c r="C937" s="146"/>
      <c r="D937" s="147"/>
      <c r="E937" s="147"/>
      <c r="F937" s="148"/>
      <c r="G937" s="148"/>
      <c r="H937" s="149"/>
      <c r="I937" s="149"/>
    </row>
    <row r="938" spans="3:9" s="145" customFormat="1" x14ac:dyDescent="0.3">
      <c r="C938" s="146"/>
      <c r="D938" s="147"/>
      <c r="E938" s="147"/>
      <c r="F938" s="148"/>
      <c r="G938" s="148"/>
      <c r="H938" s="149"/>
      <c r="I938" s="149"/>
    </row>
    <row r="939" spans="3:9" s="145" customFormat="1" x14ac:dyDescent="0.3">
      <c r="C939" s="146"/>
      <c r="D939" s="147"/>
      <c r="E939" s="147"/>
      <c r="F939" s="148"/>
      <c r="G939" s="148"/>
      <c r="H939" s="149"/>
      <c r="I939" s="149"/>
    </row>
    <row r="940" spans="3:9" s="145" customFormat="1" x14ac:dyDescent="0.3">
      <c r="C940" s="146"/>
      <c r="D940" s="147"/>
      <c r="E940" s="147"/>
      <c r="F940" s="148"/>
      <c r="G940" s="148"/>
      <c r="H940" s="149"/>
      <c r="I940" s="149"/>
    </row>
    <row r="941" spans="3:9" s="145" customFormat="1" x14ac:dyDescent="0.3">
      <c r="C941" s="146"/>
      <c r="D941" s="147"/>
      <c r="E941" s="147"/>
      <c r="F941" s="148"/>
      <c r="G941" s="148"/>
      <c r="H941" s="149"/>
      <c r="I941" s="149"/>
    </row>
    <row r="942" spans="3:9" s="145" customFormat="1" x14ac:dyDescent="0.3">
      <c r="C942" s="146"/>
      <c r="D942" s="147"/>
      <c r="E942" s="147"/>
      <c r="F942" s="148"/>
      <c r="G942" s="148"/>
      <c r="H942" s="149"/>
      <c r="I942" s="149"/>
    </row>
    <row r="943" spans="3:9" s="145" customFormat="1" x14ac:dyDescent="0.3">
      <c r="C943" s="146"/>
      <c r="D943" s="147"/>
      <c r="E943" s="147"/>
      <c r="F943" s="148"/>
      <c r="G943" s="148"/>
      <c r="H943" s="149"/>
      <c r="I943" s="149"/>
    </row>
    <row r="944" spans="3:9" s="145" customFormat="1" x14ac:dyDescent="0.3">
      <c r="C944" s="146"/>
      <c r="D944" s="147"/>
      <c r="E944" s="147"/>
      <c r="F944" s="148"/>
      <c r="G944" s="148"/>
      <c r="H944" s="149"/>
      <c r="I944" s="149"/>
    </row>
    <row r="945" spans="3:9" s="145" customFormat="1" x14ac:dyDescent="0.3">
      <c r="C945" s="146"/>
      <c r="D945" s="147"/>
      <c r="E945" s="147"/>
      <c r="F945" s="148"/>
      <c r="G945" s="148"/>
      <c r="H945" s="149"/>
      <c r="I945" s="149"/>
    </row>
    <row r="946" spans="3:9" s="145" customFormat="1" x14ac:dyDescent="0.3">
      <c r="C946" s="146"/>
      <c r="D946" s="147"/>
      <c r="E946" s="147"/>
      <c r="F946" s="148"/>
      <c r="G946" s="148"/>
      <c r="H946" s="149"/>
      <c r="I946" s="149"/>
    </row>
    <row r="947" spans="3:9" s="145" customFormat="1" x14ac:dyDescent="0.3">
      <c r="C947" s="146"/>
      <c r="D947" s="147"/>
      <c r="E947" s="147"/>
      <c r="F947" s="148"/>
      <c r="G947" s="148"/>
      <c r="H947" s="149"/>
      <c r="I947" s="149"/>
    </row>
    <row r="948" spans="3:9" s="145" customFormat="1" x14ac:dyDescent="0.3">
      <c r="C948" s="146"/>
      <c r="D948" s="147"/>
      <c r="E948" s="147"/>
      <c r="F948" s="148"/>
      <c r="G948" s="148"/>
      <c r="H948" s="149"/>
      <c r="I948" s="149"/>
    </row>
    <row r="949" spans="3:9" s="145" customFormat="1" x14ac:dyDescent="0.3">
      <c r="C949" s="146"/>
      <c r="D949" s="147"/>
      <c r="E949" s="147"/>
      <c r="F949" s="148"/>
      <c r="G949" s="148"/>
      <c r="H949" s="149"/>
      <c r="I949" s="149"/>
    </row>
    <row r="950" spans="3:9" s="145" customFormat="1" x14ac:dyDescent="0.3">
      <c r="C950" s="146"/>
      <c r="D950" s="147"/>
      <c r="E950" s="147"/>
      <c r="F950" s="148"/>
      <c r="G950" s="148"/>
      <c r="H950" s="149"/>
      <c r="I950" s="149"/>
    </row>
    <row r="951" spans="3:9" s="145" customFormat="1" x14ac:dyDescent="0.3">
      <c r="C951" s="146"/>
      <c r="D951" s="147"/>
      <c r="E951" s="147"/>
      <c r="F951" s="148"/>
      <c r="G951" s="148"/>
      <c r="H951" s="149"/>
      <c r="I951" s="149"/>
    </row>
    <row r="952" spans="3:9" s="145" customFormat="1" x14ac:dyDescent="0.3">
      <c r="C952" s="146"/>
      <c r="D952" s="147"/>
      <c r="E952" s="147"/>
      <c r="F952" s="148"/>
      <c r="G952" s="148"/>
      <c r="H952" s="149"/>
      <c r="I952" s="149"/>
    </row>
    <row r="953" spans="3:9" s="145" customFormat="1" x14ac:dyDescent="0.3">
      <c r="C953" s="146"/>
      <c r="D953" s="147"/>
      <c r="E953" s="147"/>
      <c r="F953" s="148"/>
      <c r="G953" s="148"/>
      <c r="H953" s="149"/>
      <c r="I953" s="149"/>
    </row>
    <row r="954" spans="3:9" s="145" customFormat="1" x14ac:dyDescent="0.3">
      <c r="C954" s="146"/>
      <c r="D954" s="147"/>
      <c r="E954" s="147"/>
      <c r="F954" s="148"/>
      <c r="G954" s="148"/>
      <c r="H954" s="149"/>
      <c r="I954" s="149"/>
    </row>
    <row r="955" spans="3:9" s="145" customFormat="1" x14ac:dyDescent="0.3">
      <c r="C955" s="146"/>
      <c r="D955" s="147"/>
      <c r="E955" s="147"/>
      <c r="F955" s="148"/>
      <c r="G955" s="148"/>
      <c r="H955" s="149"/>
      <c r="I955" s="149"/>
    </row>
    <row r="956" spans="3:9" s="145" customFormat="1" x14ac:dyDescent="0.3">
      <c r="C956" s="146"/>
      <c r="D956" s="147"/>
      <c r="E956" s="147"/>
      <c r="F956" s="148"/>
      <c r="G956" s="148"/>
      <c r="H956" s="149"/>
      <c r="I956" s="149"/>
    </row>
    <row r="957" spans="3:9" s="145" customFormat="1" x14ac:dyDescent="0.3">
      <c r="C957" s="146"/>
      <c r="D957" s="147"/>
      <c r="E957" s="147"/>
      <c r="F957" s="148"/>
      <c r="G957" s="148"/>
      <c r="H957" s="149"/>
      <c r="I957" s="149"/>
    </row>
    <row r="958" spans="3:9" s="145" customFormat="1" x14ac:dyDescent="0.3">
      <c r="C958" s="146"/>
      <c r="D958" s="147"/>
      <c r="E958" s="147"/>
      <c r="F958" s="148"/>
      <c r="G958" s="148"/>
      <c r="H958" s="149"/>
      <c r="I958" s="149"/>
    </row>
    <row r="959" spans="3:9" s="145" customFormat="1" x14ac:dyDescent="0.3">
      <c r="C959" s="146"/>
      <c r="D959" s="147"/>
      <c r="E959" s="147"/>
      <c r="F959" s="148"/>
      <c r="G959" s="148"/>
      <c r="H959" s="149"/>
      <c r="I959" s="149"/>
    </row>
    <row r="960" spans="3:9" s="145" customFormat="1" x14ac:dyDescent="0.3">
      <c r="C960" s="146"/>
      <c r="D960" s="147"/>
      <c r="E960" s="147"/>
      <c r="F960" s="148"/>
      <c r="G960" s="148"/>
      <c r="H960" s="149"/>
      <c r="I960" s="149"/>
    </row>
    <row r="961" spans="3:9" s="145" customFormat="1" x14ac:dyDescent="0.3">
      <c r="C961" s="146"/>
      <c r="D961" s="147"/>
      <c r="E961" s="147"/>
      <c r="F961" s="148"/>
      <c r="G961" s="148"/>
      <c r="H961" s="149"/>
      <c r="I961" s="149"/>
    </row>
    <row r="962" spans="3:9" s="145" customFormat="1" x14ac:dyDescent="0.3">
      <c r="C962" s="146"/>
      <c r="D962" s="147"/>
      <c r="E962" s="147"/>
      <c r="F962" s="148"/>
      <c r="G962" s="148"/>
      <c r="H962" s="149"/>
      <c r="I962" s="149"/>
    </row>
    <row r="963" spans="3:9" s="145" customFormat="1" x14ac:dyDescent="0.3">
      <c r="C963" s="146"/>
      <c r="D963" s="147"/>
      <c r="E963" s="147"/>
      <c r="F963" s="148"/>
      <c r="G963" s="148"/>
      <c r="H963" s="149"/>
      <c r="I963" s="149"/>
    </row>
    <row r="964" spans="3:9" s="145" customFormat="1" x14ac:dyDescent="0.3">
      <c r="C964" s="146"/>
      <c r="D964" s="147"/>
      <c r="E964" s="147"/>
      <c r="F964" s="148"/>
      <c r="G964" s="148"/>
      <c r="H964" s="149"/>
      <c r="I964" s="149"/>
    </row>
    <row r="965" spans="3:9" s="145" customFormat="1" x14ac:dyDescent="0.3">
      <c r="C965" s="146"/>
      <c r="D965" s="147"/>
      <c r="E965" s="147"/>
      <c r="F965" s="148"/>
      <c r="G965" s="148"/>
      <c r="H965" s="149"/>
      <c r="I965" s="149"/>
    </row>
  </sheetData>
  <autoFilter ref="A14:P594" xr:uid="{3A6C5435-28AC-48AD-A4AE-D532A2415063}"/>
  <mergeCells count="3">
    <mergeCell ref="B5:L5"/>
    <mergeCell ref="B6:L6"/>
    <mergeCell ref="B7:L7"/>
  </mergeCells>
  <phoneticPr fontId="20" type="noConversion"/>
  <conditionalFormatting sqref="G285:H327">
    <cfRule type="expression" dxfId="5" priority="3">
      <formula>AND(ISBLANK(B285),G285&lt;&gt;#REF!)</formula>
    </cfRule>
    <cfRule type="expression" dxfId="4" priority="4">
      <formula>#REF!&lt;0</formula>
    </cfRule>
  </conditionalFormatting>
  <conditionalFormatting sqref="I285 K285 L285:N327 I286:K286 I287:I295 K287:K295 I296:K297 I298 K298 I299:K299 I300:I301 K300:K301 I302:K303 I304:I312 K304:K312 I313:K313 I314 K314 I315:K316 I317 K317 I318:K318 I319:I327 K319:K327">
    <cfRule type="expression" dxfId="3" priority="1">
      <formula>AND(ISBLANK(D285),I285&lt;&gt;#REF!)</formula>
    </cfRule>
    <cfRule type="expression" dxfId="2" priority="2">
      <formula>#REF!&lt;0</formula>
    </cfRule>
  </conditionalFormatting>
  <conditionalFormatting sqref="N15">
    <cfRule type="cellIs" dxfId="1" priority="13" operator="lessThan">
      <formula>0</formula>
    </cfRule>
  </conditionalFormatting>
  <conditionalFormatting sqref="O1:O11">
    <cfRule type="cellIs" dxfId="0" priority="26" operator="lessThan">
      <formula>0</formula>
    </cfRule>
  </conditionalFormatting>
  <dataValidations disablePrompts="1" count="1">
    <dataValidation type="custom" allowBlank="1" showDropDown="1" showErrorMessage="1" sqref="B23:B26" xr:uid="{438E1C87-8302-46EA-9C82-CB28AB6D71AA}">
      <formula1>B23="521211"</formula1>
    </dataValidation>
  </dataValidations>
  <printOptions horizontalCentered="1"/>
  <pageMargins left="0.39370078740157483" right="0.39370078740157483" top="0.6692913385826772" bottom="0.82" header="0" footer="0.24"/>
  <pageSetup paperSize="9" scale="49" fitToHeight="0" orientation="portrait" r:id="rId1"/>
  <headerFooter>
    <oddFooter>&amp;LUsulan TUP 4 Pusdik KP, TA. 2023&amp;RHal &amp;P dari &amp;N</oddFoot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2A272E66-ACAB-4136-BEFC-D0C1C8B6CD26}">
          <x14:formula1>
            <xm:f>Referensi!$A$2:$A$5</xm:f>
          </x14:formula1>
          <xm:sqref>O15:O594</xm:sqref>
        </x14:dataValidation>
        <x14:dataValidation type="list" allowBlank="1" showInputMessage="1" showErrorMessage="1" xr:uid="{BBA143F8-0042-4450-ADF8-6FF3EF4ACC7F}">
          <x14:formula1>
            <xm:f>Referensi!$D$2:$D$9</xm:f>
          </x14:formula1>
          <xm:sqref>P15:P594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1408-7A04-4A6E-A486-B00B052C4E15}">
  <dimension ref="A1:D9"/>
  <sheetViews>
    <sheetView workbookViewId="0">
      <selection activeCell="A9" sqref="A9"/>
    </sheetView>
  </sheetViews>
  <sheetFormatPr defaultRowHeight="14.4" x14ac:dyDescent="0.3"/>
  <cols>
    <col min="1" max="1" width="25.6640625" bestFit="1" customWidth="1"/>
    <col min="4" max="4" width="30.109375" bestFit="1" customWidth="1"/>
  </cols>
  <sheetData>
    <row r="1" spans="1:4" x14ac:dyDescent="0.3">
      <c r="A1" t="s">
        <v>522</v>
      </c>
      <c r="D1" t="s">
        <v>1009</v>
      </c>
    </row>
    <row r="2" spans="1:4" x14ac:dyDescent="0.3">
      <c r="A2" t="s">
        <v>497</v>
      </c>
      <c r="D2" t="s">
        <v>498</v>
      </c>
    </row>
    <row r="3" spans="1:4" x14ac:dyDescent="0.3">
      <c r="A3" t="s">
        <v>500</v>
      </c>
      <c r="D3" t="s">
        <v>499</v>
      </c>
    </row>
    <row r="4" spans="1:4" x14ac:dyDescent="0.3">
      <c r="A4" t="s">
        <v>503</v>
      </c>
      <c r="D4" t="s">
        <v>501</v>
      </c>
    </row>
    <row r="5" spans="1:4" x14ac:dyDescent="0.3">
      <c r="A5" t="s">
        <v>505</v>
      </c>
      <c r="D5" t="s">
        <v>502</v>
      </c>
    </row>
    <row r="6" spans="1:4" x14ac:dyDescent="0.3">
      <c r="D6" t="s">
        <v>504</v>
      </c>
    </row>
    <row r="7" spans="1:4" x14ac:dyDescent="0.3">
      <c r="D7" t="s">
        <v>506</v>
      </c>
    </row>
    <row r="8" spans="1:4" x14ac:dyDescent="0.3">
      <c r="D8" t="s">
        <v>507</v>
      </c>
    </row>
    <row r="9" spans="1:4" x14ac:dyDescent="0.3">
      <c r="D9" t="s">
        <v>508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Setting Tanggal</vt:lpstr>
      <vt:lpstr>Rekap TUP 4 Per Akun</vt:lpstr>
      <vt:lpstr>Rekap Usulan TUP 4</vt:lpstr>
      <vt:lpstr>Usulan TUP 4</vt:lpstr>
      <vt:lpstr>Referensi</vt:lpstr>
      <vt:lpstr>'Rekap TUP 4 Per Akun'!Print_Area</vt:lpstr>
      <vt:lpstr>'Rekap Usulan TUP 4'!Print_Area</vt:lpstr>
      <vt:lpstr>'Usulan TUP 4'!Print_Area</vt:lpstr>
      <vt:lpstr>'Usulan TUP 4'!Print_Titles</vt:lpstr>
      <vt:lpstr>'Usulan TUP 4'!Start_Jadi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2023-07-24T10:55:06Z</cp:lastPrinted>
  <dcterms:created xsi:type="dcterms:W3CDTF">2022-10-11T07:47:57Z</dcterms:created>
  <dcterms:modified xsi:type="dcterms:W3CDTF">2023-07-24T10:55:55Z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